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tables/table1.xml" ContentType="application/vnd.openxmlformats-officedocument.spreadsheetml.table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725"/>
  <workbookPr date1904="1" showInkAnnotation="0" checkCompatibility="1" autoCompressPictures="0"/>
  <bookViews>
    <workbookView xWindow="0" yWindow="-460" windowWidth="38400" windowHeight="24000" tabRatio="500" activeTab="1"/>
  </bookViews>
  <sheets>
    <sheet name="MilesVsDate" sheetId="7" r:id="rId1"/>
    <sheet name="Gas" sheetId="1" r:id="rId2"/>
    <sheet name="Chart3" sheetId="6" r:id="rId3"/>
    <sheet name="Maint &amp; misc" sheetId="2" r:id="rId4"/>
    <sheet name="Travel 4 pu" sheetId="3" r:id="rId5"/>
  </sheets>
  <definedNames>
    <definedName name="_xlnm._FilterDatabase" localSheetId="3" hidden="1">'Maint &amp; misc'!$A$1:$D$42</definedName>
  </definedNames>
  <calcPr calcId="140001" concurrentCalc="0"/>
  <extLst>
    <ext xmlns:mx="http://schemas.microsoft.com/office/mac/excel/2008/main" uri="{7523E5D3-25F3-A5E0-1632-64F254C22452}">
      <mx:CRTarget Flags="4096"/>
      <mx:ArchID Flags="2"/>
    </ext>
  </extLst>
</workbook>
</file>

<file path=xl/calcChain.xml><?xml version="1.0" encoding="utf-8"?>
<calcChain xmlns="http://schemas.openxmlformats.org/spreadsheetml/2006/main">
  <c r="L474" i="1" l="1"/>
  <c r="L475" i="1"/>
  <c r="L476" i="1"/>
  <c r="L477" i="1"/>
  <c r="L478" i="1"/>
  <c r="L479" i="1"/>
  <c r="L480" i="1"/>
  <c r="L481" i="1"/>
  <c r="L482" i="1"/>
  <c r="L483" i="1"/>
  <c r="L484" i="1"/>
  <c r="L485" i="1"/>
  <c r="L486" i="1"/>
  <c r="L487" i="1"/>
  <c r="L488" i="1"/>
  <c r="L489" i="1"/>
  <c r="L490" i="1"/>
  <c r="L491" i="1"/>
  <c r="L492" i="1"/>
  <c r="L493" i="1"/>
  <c r="L494" i="1"/>
  <c r="L495" i="1"/>
  <c r="L496" i="1"/>
  <c r="L497" i="1"/>
  <c r="L498" i="1"/>
  <c r="L499" i="1"/>
  <c r="L500" i="1"/>
  <c r="L501" i="1"/>
  <c r="L502" i="1"/>
  <c r="L503" i="1"/>
  <c r="L504" i="1"/>
  <c r="L505" i="1"/>
  <c r="L506" i="1"/>
  <c r="L507" i="1"/>
  <c r="L508" i="1"/>
  <c r="L509" i="1"/>
  <c r="L510" i="1"/>
  <c r="L511" i="1"/>
  <c r="L512" i="1"/>
  <c r="L513" i="1"/>
  <c r="L514" i="1"/>
  <c r="L515" i="1"/>
  <c r="L516" i="1"/>
  <c r="L517" i="1"/>
  <c r="L518" i="1"/>
  <c r="L519" i="1"/>
  <c r="L520" i="1"/>
  <c r="L521" i="1"/>
  <c r="L522" i="1"/>
  <c r="L523" i="1"/>
  <c r="L524" i="1"/>
  <c r="L525" i="1"/>
  <c r="L526" i="1"/>
  <c r="L527" i="1"/>
  <c r="L528" i="1"/>
  <c r="L529" i="1"/>
  <c r="L530" i="1"/>
  <c r="L531" i="1"/>
  <c r="L532" i="1"/>
  <c r="L533" i="1"/>
  <c r="L534" i="1"/>
  <c r="L535" i="1"/>
  <c r="L536" i="1"/>
  <c r="L537" i="1"/>
  <c r="L538" i="1"/>
  <c r="L539" i="1"/>
  <c r="I2" i="1"/>
  <c r="I3" i="1"/>
  <c r="J3" i="1"/>
  <c r="K3" i="1"/>
  <c r="L3" i="1"/>
  <c r="O3" i="1"/>
  <c r="I4" i="1"/>
  <c r="J4" i="1"/>
  <c r="K4" i="1"/>
  <c r="L4" i="1"/>
  <c r="O4" i="1"/>
  <c r="I5" i="1"/>
  <c r="J5" i="1"/>
  <c r="K5" i="1"/>
  <c r="L5" i="1"/>
  <c r="D193" i="1"/>
  <c r="D237" i="1"/>
  <c r="D302" i="1"/>
  <c r="D346" i="1"/>
  <c r="D383" i="1"/>
  <c r="D453" i="1"/>
  <c r="O5" i="1"/>
  <c r="Q5" i="1"/>
  <c r="I6" i="1"/>
  <c r="J6" i="1"/>
  <c r="K6" i="1"/>
  <c r="L6" i="1"/>
  <c r="F62" i="1"/>
  <c r="F152" i="1"/>
  <c r="F346" i="1"/>
  <c r="O6" i="1"/>
  <c r="Q6" i="1"/>
  <c r="I7" i="1"/>
  <c r="J7" i="1"/>
  <c r="K7" i="1"/>
  <c r="L7" i="1"/>
  <c r="B12" i="2"/>
  <c r="B47" i="2"/>
  <c r="B54" i="2"/>
  <c r="B88" i="2"/>
  <c r="O7" i="1"/>
  <c r="Q7" i="1"/>
  <c r="I8" i="1"/>
  <c r="J8" i="1"/>
  <c r="K8" i="1"/>
  <c r="L8" i="1"/>
  <c r="Q8" i="1"/>
  <c r="I9" i="1"/>
  <c r="J9" i="1"/>
  <c r="K9" i="1"/>
  <c r="L9" i="1"/>
  <c r="O9" i="1"/>
  <c r="Q9" i="1"/>
  <c r="I10" i="1"/>
  <c r="J10" i="1"/>
  <c r="K10" i="1"/>
  <c r="L10" i="1"/>
  <c r="O10" i="1"/>
  <c r="Q10" i="1"/>
  <c r="I11" i="1"/>
  <c r="J11" i="1"/>
  <c r="K11" i="1"/>
  <c r="L11" i="1"/>
  <c r="O11" i="1"/>
  <c r="Q11" i="1"/>
  <c r="R11" i="1"/>
  <c r="N26" i="1"/>
  <c r="N27" i="1"/>
  <c r="N28" i="1"/>
  <c r="N29" i="1"/>
  <c r="N30" i="1"/>
  <c r="J31" i="1"/>
  <c r="N31" i="1"/>
  <c r="N32" i="1"/>
  <c r="J33" i="1"/>
  <c r="N33" i="1"/>
  <c r="N34" i="1"/>
  <c r="J35" i="1"/>
  <c r="N35" i="1"/>
  <c r="N36" i="1"/>
  <c r="J37" i="1"/>
  <c r="N37" i="1"/>
  <c r="J38" i="1"/>
  <c r="N38" i="1"/>
  <c r="J39" i="1"/>
  <c r="N39" i="1"/>
  <c r="J40" i="1"/>
  <c r="N40" i="1"/>
  <c r="J41" i="1"/>
  <c r="N41" i="1"/>
  <c r="J42" i="1"/>
  <c r="N42" i="1"/>
  <c r="J43" i="1"/>
  <c r="N43" i="1"/>
  <c r="J44" i="1"/>
  <c r="N44" i="1"/>
  <c r="J45" i="1"/>
  <c r="N45" i="1"/>
  <c r="J46" i="1"/>
  <c r="N46" i="1"/>
  <c r="J47" i="1"/>
  <c r="N47" i="1"/>
  <c r="J48" i="1"/>
  <c r="N48" i="1"/>
  <c r="J49" i="1"/>
  <c r="N49" i="1"/>
  <c r="N50" i="1"/>
  <c r="N51" i="1"/>
  <c r="J52" i="1"/>
  <c r="N52" i="1"/>
  <c r="J53" i="1"/>
  <c r="N53" i="1"/>
  <c r="J54" i="1"/>
  <c r="N54" i="1"/>
  <c r="J55" i="1"/>
  <c r="N55" i="1"/>
  <c r="J56" i="1"/>
  <c r="N56" i="1"/>
  <c r="J57" i="1"/>
  <c r="N57" i="1"/>
  <c r="J58" i="1"/>
  <c r="N58" i="1"/>
  <c r="J59" i="1"/>
  <c r="N59" i="1"/>
  <c r="N60" i="1"/>
  <c r="J61" i="1"/>
  <c r="N61" i="1"/>
  <c r="J62" i="1"/>
  <c r="N62" i="1"/>
  <c r="J63" i="1"/>
  <c r="N63" i="1"/>
  <c r="J64" i="1"/>
  <c r="N64" i="1"/>
  <c r="J65" i="1"/>
  <c r="N65" i="1"/>
  <c r="J66" i="1"/>
  <c r="N66" i="1"/>
  <c r="J67" i="1"/>
  <c r="N67" i="1"/>
  <c r="J68" i="1"/>
  <c r="N68" i="1"/>
  <c r="J69" i="1"/>
  <c r="N69" i="1"/>
  <c r="J70" i="1"/>
  <c r="N70" i="1"/>
  <c r="J71" i="1"/>
  <c r="N71" i="1"/>
  <c r="J72" i="1"/>
  <c r="N72" i="1"/>
  <c r="J73" i="1"/>
  <c r="N73" i="1"/>
  <c r="J74" i="1"/>
  <c r="N74" i="1"/>
  <c r="J75" i="1"/>
  <c r="N75" i="1"/>
  <c r="J76" i="1"/>
  <c r="N76" i="1"/>
  <c r="J77" i="1"/>
  <c r="N77" i="1"/>
  <c r="J78" i="1"/>
  <c r="N78" i="1"/>
  <c r="J79" i="1"/>
  <c r="N79" i="1"/>
  <c r="J80" i="1"/>
  <c r="N80" i="1"/>
  <c r="J81" i="1"/>
  <c r="N81" i="1"/>
  <c r="J82" i="1"/>
  <c r="N82" i="1"/>
  <c r="J83" i="1"/>
  <c r="N83" i="1"/>
  <c r="J84" i="1"/>
  <c r="N84" i="1"/>
  <c r="J85" i="1"/>
  <c r="N85" i="1"/>
  <c r="J86" i="1"/>
  <c r="N86" i="1"/>
  <c r="J87" i="1"/>
  <c r="N87" i="1"/>
  <c r="J88" i="1"/>
  <c r="N88" i="1"/>
  <c r="J89" i="1"/>
  <c r="N89" i="1"/>
  <c r="J90" i="1"/>
  <c r="N90" i="1"/>
  <c r="J91" i="1"/>
  <c r="N91" i="1"/>
  <c r="J92" i="1"/>
  <c r="N92" i="1"/>
  <c r="J93" i="1"/>
  <c r="N93" i="1"/>
  <c r="J94" i="1"/>
  <c r="N94" i="1"/>
  <c r="J95" i="1"/>
  <c r="N95" i="1"/>
  <c r="J96" i="1"/>
  <c r="N96" i="1"/>
  <c r="J97" i="1"/>
  <c r="N97" i="1"/>
  <c r="J98" i="1"/>
  <c r="N98" i="1"/>
  <c r="J99" i="1"/>
  <c r="N99" i="1"/>
  <c r="J100" i="1"/>
  <c r="N100" i="1"/>
  <c r="J101" i="1"/>
  <c r="N101" i="1"/>
  <c r="J102" i="1"/>
  <c r="N102" i="1"/>
  <c r="J103" i="1"/>
  <c r="N103" i="1"/>
  <c r="J104" i="1"/>
  <c r="N104" i="1"/>
  <c r="J105" i="1"/>
  <c r="N105" i="1"/>
  <c r="J106" i="1"/>
  <c r="N106" i="1"/>
  <c r="J107" i="1"/>
  <c r="N107" i="1"/>
  <c r="J108" i="1"/>
  <c r="N108" i="1"/>
  <c r="J109" i="1"/>
  <c r="N109" i="1"/>
  <c r="N110" i="1"/>
  <c r="J111" i="1"/>
  <c r="N111" i="1"/>
  <c r="J112" i="1"/>
  <c r="N112" i="1"/>
  <c r="J113" i="1"/>
  <c r="N113" i="1"/>
  <c r="J114" i="1"/>
  <c r="N114" i="1"/>
  <c r="J115" i="1"/>
  <c r="N115" i="1"/>
  <c r="J116" i="1"/>
  <c r="N116" i="1"/>
  <c r="J117" i="1"/>
  <c r="N117" i="1"/>
  <c r="J118" i="1"/>
  <c r="N118" i="1"/>
  <c r="J119" i="1"/>
  <c r="N119" i="1"/>
  <c r="J120" i="1"/>
  <c r="N120" i="1"/>
  <c r="J121" i="1"/>
  <c r="N121" i="1"/>
  <c r="J122" i="1"/>
  <c r="N122" i="1"/>
  <c r="J123" i="1"/>
  <c r="N123" i="1"/>
  <c r="J124" i="1"/>
  <c r="N124" i="1"/>
  <c r="J125" i="1"/>
  <c r="N125" i="1"/>
  <c r="J126" i="1"/>
  <c r="N126" i="1"/>
  <c r="J127" i="1"/>
  <c r="N127" i="1"/>
  <c r="J128" i="1"/>
  <c r="N128" i="1"/>
  <c r="J129" i="1"/>
  <c r="N129" i="1"/>
  <c r="J130" i="1"/>
  <c r="N130" i="1"/>
  <c r="J131" i="1"/>
  <c r="N131" i="1"/>
  <c r="J132" i="1"/>
  <c r="N132" i="1"/>
  <c r="J133" i="1"/>
  <c r="N133" i="1"/>
  <c r="J134" i="1"/>
  <c r="N134" i="1"/>
  <c r="J135" i="1"/>
  <c r="N135" i="1"/>
  <c r="J136" i="1"/>
  <c r="N136" i="1"/>
  <c r="J137" i="1"/>
  <c r="N137" i="1"/>
  <c r="J138" i="1"/>
  <c r="N138" i="1"/>
  <c r="J139" i="1"/>
  <c r="N139" i="1"/>
  <c r="J140" i="1"/>
  <c r="N140" i="1"/>
  <c r="J141" i="1"/>
  <c r="N141" i="1"/>
  <c r="J142" i="1"/>
  <c r="N142" i="1"/>
  <c r="J143" i="1"/>
  <c r="N143" i="1"/>
  <c r="J144" i="1"/>
  <c r="N144" i="1"/>
  <c r="J145" i="1"/>
  <c r="N145" i="1"/>
  <c r="J146" i="1"/>
  <c r="N146" i="1"/>
  <c r="J147" i="1"/>
  <c r="N147" i="1"/>
  <c r="J148" i="1"/>
  <c r="N148" i="1"/>
  <c r="J149" i="1"/>
  <c r="N149" i="1"/>
  <c r="J150" i="1"/>
  <c r="N150" i="1"/>
  <c r="J151" i="1"/>
  <c r="N151" i="1"/>
  <c r="J152" i="1"/>
  <c r="N152" i="1"/>
  <c r="J153" i="1"/>
  <c r="N153" i="1"/>
  <c r="J154" i="1"/>
  <c r="N154" i="1"/>
  <c r="J155" i="1"/>
  <c r="N155" i="1"/>
  <c r="J156" i="1"/>
  <c r="N156" i="1"/>
  <c r="J157" i="1"/>
  <c r="N157" i="1"/>
  <c r="J158" i="1"/>
  <c r="N158" i="1"/>
  <c r="J159" i="1"/>
  <c r="N159" i="1"/>
  <c r="J160" i="1"/>
  <c r="N160" i="1"/>
  <c r="J161" i="1"/>
  <c r="N161" i="1"/>
  <c r="J162" i="1"/>
  <c r="N162" i="1"/>
  <c r="J163" i="1"/>
  <c r="N163" i="1"/>
  <c r="J164" i="1"/>
  <c r="N164" i="1"/>
  <c r="J165" i="1"/>
  <c r="N165" i="1"/>
  <c r="J166" i="1"/>
  <c r="N166" i="1"/>
  <c r="J167" i="1"/>
  <c r="N167" i="1"/>
  <c r="J168" i="1"/>
  <c r="N168" i="1"/>
  <c r="J169" i="1"/>
  <c r="N169" i="1"/>
  <c r="J170" i="1"/>
  <c r="N170" i="1"/>
  <c r="J171" i="1"/>
  <c r="N171" i="1"/>
  <c r="J172" i="1"/>
  <c r="N172" i="1"/>
  <c r="J173" i="1"/>
  <c r="N173" i="1"/>
  <c r="J174" i="1"/>
  <c r="N174" i="1"/>
  <c r="J175" i="1"/>
  <c r="N175" i="1"/>
  <c r="J176" i="1"/>
  <c r="N176" i="1"/>
  <c r="J177" i="1"/>
  <c r="N177" i="1"/>
  <c r="J178" i="1"/>
  <c r="N178" i="1"/>
  <c r="J179" i="1"/>
  <c r="N179" i="1"/>
  <c r="J180" i="1"/>
  <c r="N180" i="1"/>
  <c r="J181" i="1"/>
  <c r="N181" i="1"/>
  <c r="J182" i="1"/>
  <c r="N182" i="1"/>
  <c r="J183" i="1"/>
  <c r="N183" i="1"/>
  <c r="J184" i="1"/>
  <c r="N184" i="1"/>
  <c r="J185" i="1"/>
  <c r="N185" i="1"/>
  <c r="J186" i="1"/>
  <c r="N186" i="1"/>
  <c r="J187" i="1"/>
  <c r="N187" i="1"/>
  <c r="J188" i="1"/>
  <c r="N188" i="1"/>
  <c r="J189" i="1"/>
  <c r="N189" i="1"/>
  <c r="J190" i="1"/>
  <c r="N190" i="1"/>
  <c r="J191" i="1"/>
  <c r="N191" i="1"/>
  <c r="J192" i="1"/>
  <c r="N192" i="1"/>
  <c r="J193" i="1"/>
  <c r="N193" i="1"/>
  <c r="J194" i="1"/>
  <c r="N194" i="1"/>
  <c r="J195" i="1"/>
  <c r="N195" i="1"/>
  <c r="J196" i="1"/>
  <c r="N196" i="1"/>
  <c r="J197" i="1"/>
  <c r="N197" i="1"/>
  <c r="J198" i="1"/>
  <c r="N198" i="1"/>
  <c r="J199" i="1"/>
  <c r="N199" i="1"/>
  <c r="J200" i="1"/>
  <c r="N200" i="1"/>
  <c r="J201" i="1"/>
  <c r="N201" i="1"/>
  <c r="J202" i="1"/>
  <c r="N202" i="1"/>
  <c r="J203" i="1"/>
  <c r="N203" i="1"/>
  <c r="J204" i="1"/>
  <c r="N204" i="1"/>
  <c r="J205" i="1"/>
  <c r="N205" i="1"/>
  <c r="J206" i="1"/>
  <c r="N206" i="1"/>
  <c r="J207" i="1"/>
  <c r="N207" i="1"/>
  <c r="J208" i="1"/>
  <c r="N208" i="1"/>
  <c r="J209" i="1"/>
  <c r="N209" i="1"/>
  <c r="J210" i="1"/>
  <c r="N210" i="1"/>
  <c r="J211" i="1"/>
  <c r="N211" i="1"/>
  <c r="J212" i="1"/>
  <c r="N212" i="1"/>
  <c r="J213" i="1"/>
  <c r="N213" i="1"/>
  <c r="J214" i="1"/>
  <c r="N214" i="1"/>
  <c r="J215" i="1"/>
  <c r="N215" i="1"/>
  <c r="J216" i="1"/>
  <c r="N216" i="1"/>
  <c r="J217" i="1"/>
  <c r="N217" i="1"/>
  <c r="J218" i="1"/>
  <c r="N218" i="1"/>
  <c r="J219" i="1"/>
  <c r="N219" i="1"/>
  <c r="J220" i="1"/>
  <c r="N220" i="1"/>
  <c r="J221" i="1"/>
  <c r="N221" i="1"/>
  <c r="J222" i="1"/>
  <c r="N222" i="1"/>
  <c r="J223" i="1"/>
  <c r="N223" i="1"/>
  <c r="J224" i="1"/>
  <c r="N224" i="1"/>
  <c r="J225" i="1"/>
  <c r="N225" i="1"/>
  <c r="N226" i="1"/>
  <c r="J227" i="1"/>
  <c r="N227" i="1"/>
  <c r="J228" i="1"/>
  <c r="N228" i="1"/>
  <c r="J229" i="1"/>
  <c r="N229" i="1"/>
  <c r="J230" i="1"/>
  <c r="N230" i="1"/>
  <c r="J231" i="1"/>
  <c r="N231" i="1"/>
  <c r="J232" i="1"/>
  <c r="N232" i="1"/>
  <c r="J233" i="1"/>
  <c r="N233" i="1"/>
  <c r="J234" i="1"/>
  <c r="N234" i="1"/>
  <c r="J235" i="1"/>
  <c r="N235" i="1"/>
  <c r="J236" i="1"/>
  <c r="N236" i="1"/>
  <c r="J237" i="1"/>
  <c r="N237" i="1"/>
  <c r="J238" i="1"/>
  <c r="N238" i="1"/>
  <c r="J239" i="1"/>
  <c r="N239" i="1"/>
  <c r="J240" i="1"/>
  <c r="N240" i="1"/>
  <c r="J241" i="1"/>
  <c r="N241" i="1"/>
  <c r="J242" i="1"/>
  <c r="N242" i="1"/>
  <c r="J243" i="1"/>
  <c r="N243" i="1"/>
  <c r="J244" i="1"/>
  <c r="N244" i="1"/>
  <c r="J245" i="1"/>
  <c r="N245" i="1"/>
  <c r="J246" i="1"/>
  <c r="N246" i="1"/>
  <c r="J247" i="1"/>
  <c r="N247" i="1"/>
  <c r="J248" i="1"/>
  <c r="N248" i="1"/>
  <c r="J249" i="1"/>
  <c r="N249" i="1"/>
  <c r="J250" i="1"/>
  <c r="N250" i="1"/>
  <c r="J251" i="1"/>
  <c r="N251" i="1"/>
  <c r="J252" i="1"/>
  <c r="N252" i="1"/>
  <c r="J253" i="1"/>
  <c r="N253" i="1"/>
  <c r="J254" i="1"/>
  <c r="N254" i="1"/>
  <c r="J255" i="1"/>
  <c r="N255" i="1"/>
  <c r="J256" i="1"/>
  <c r="N256" i="1"/>
  <c r="J257" i="1"/>
  <c r="N257" i="1"/>
  <c r="J258" i="1"/>
  <c r="N258" i="1"/>
  <c r="J259" i="1"/>
  <c r="N259" i="1"/>
  <c r="J260" i="1"/>
  <c r="N260" i="1"/>
  <c r="J261" i="1"/>
  <c r="N261" i="1"/>
  <c r="J262" i="1"/>
  <c r="N262" i="1"/>
  <c r="J263" i="1"/>
  <c r="N263" i="1"/>
  <c r="J264" i="1"/>
  <c r="N264" i="1"/>
  <c r="J265" i="1"/>
  <c r="N265" i="1"/>
  <c r="J266" i="1"/>
  <c r="N266" i="1"/>
  <c r="J267" i="1"/>
  <c r="N267" i="1"/>
  <c r="J268" i="1"/>
  <c r="N268" i="1"/>
  <c r="J269" i="1"/>
  <c r="N269" i="1"/>
  <c r="J270" i="1"/>
  <c r="N270" i="1"/>
  <c r="J271" i="1"/>
  <c r="N271" i="1"/>
  <c r="J272" i="1"/>
  <c r="N272" i="1"/>
  <c r="J273" i="1"/>
  <c r="N273" i="1"/>
  <c r="J274" i="1"/>
  <c r="N274" i="1"/>
  <c r="J275" i="1"/>
  <c r="N275" i="1"/>
  <c r="J276" i="1"/>
  <c r="N276" i="1"/>
  <c r="J277" i="1"/>
  <c r="N277" i="1"/>
  <c r="J278" i="1"/>
  <c r="N278" i="1"/>
  <c r="J279" i="1"/>
  <c r="N279" i="1"/>
  <c r="J280" i="1"/>
  <c r="N280" i="1"/>
  <c r="J281" i="1"/>
  <c r="N281" i="1"/>
  <c r="J282" i="1"/>
  <c r="N282" i="1"/>
  <c r="J283" i="1"/>
  <c r="N283" i="1"/>
  <c r="J284" i="1"/>
  <c r="N284" i="1"/>
  <c r="J285" i="1"/>
  <c r="N285" i="1"/>
  <c r="J286" i="1"/>
  <c r="N286" i="1"/>
  <c r="J287" i="1"/>
  <c r="N287" i="1"/>
  <c r="J288" i="1"/>
  <c r="N288" i="1"/>
  <c r="J289" i="1"/>
  <c r="N289" i="1"/>
  <c r="J290" i="1"/>
  <c r="N290" i="1"/>
  <c r="J291" i="1"/>
  <c r="N291" i="1"/>
  <c r="J292" i="1"/>
  <c r="N292" i="1"/>
  <c r="J293" i="1"/>
  <c r="N293" i="1"/>
  <c r="J294" i="1"/>
  <c r="N294" i="1"/>
  <c r="J295" i="1"/>
  <c r="N295" i="1"/>
  <c r="J296" i="1"/>
  <c r="N296" i="1"/>
  <c r="J297" i="1"/>
  <c r="N297" i="1"/>
  <c r="J298" i="1"/>
  <c r="N298" i="1"/>
  <c r="J299" i="1"/>
  <c r="N299" i="1"/>
  <c r="J300" i="1"/>
  <c r="N300" i="1"/>
  <c r="J301" i="1"/>
  <c r="N301" i="1"/>
  <c r="J302" i="1"/>
  <c r="N302" i="1"/>
  <c r="J303" i="1"/>
  <c r="N303" i="1"/>
  <c r="J304" i="1"/>
  <c r="N304" i="1"/>
  <c r="J305" i="1"/>
  <c r="N305" i="1"/>
  <c r="J306" i="1"/>
  <c r="N306" i="1"/>
  <c r="J307" i="1"/>
  <c r="N307" i="1"/>
  <c r="J308" i="1"/>
  <c r="N308" i="1"/>
  <c r="J309" i="1"/>
  <c r="N309" i="1"/>
  <c r="J310" i="1"/>
  <c r="N310" i="1"/>
  <c r="J311" i="1"/>
  <c r="N311" i="1"/>
  <c r="J312" i="1"/>
  <c r="N312" i="1"/>
  <c r="J313" i="1"/>
  <c r="N313" i="1"/>
  <c r="J314" i="1"/>
  <c r="N314" i="1"/>
  <c r="J315" i="1"/>
  <c r="N315" i="1"/>
  <c r="J316" i="1"/>
  <c r="N316" i="1"/>
  <c r="J317" i="1"/>
  <c r="N317" i="1"/>
  <c r="J318" i="1"/>
  <c r="N318" i="1"/>
  <c r="J319" i="1"/>
  <c r="N319" i="1"/>
  <c r="J320" i="1"/>
  <c r="N320" i="1"/>
  <c r="J321" i="1"/>
  <c r="N321" i="1"/>
  <c r="J322" i="1"/>
  <c r="N322" i="1"/>
  <c r="J323" i="1"/>
  <c r="N323" i="1"/>
  <c r="J324" i="1"/>
  <c r="N324" i="1"/>
  <c r="N325" i="1"/>
  <c r="J326" i="1"/>
  <c r="N326" i="1"/>
  <c r="J327" i="1"/>
  <c r="N327" i="1"/>
  <c r="J328" i="1"/>
  <c r="N328" i="1"/>
  <c r="J329" i="1"/>
  <c r="N329" i="1"/>
  <c r="J330" i="1"/>
  <c r="N330" i="1"/>
  <c r="J331" i="1"/>
  <c r="N331" i="1"/>
  <c r="J332" i="1"/>
  <c r="N332" i="1"/>
  <c r="J333" i="1"/>
  <c r="N333" i="1"/>
  <c r="J334" i="1"/>
  <c r="N334" i="1"/>
  <c r="J335" i="1"/>
  <c r="N335" i="1"/>
  <c r="J336" i="1"/>
  <c r="N336" i="1"/>
  <c r="J337" i="1"/>
  <c r="N337" i="1"/>
  <c r="J338" i="1"/>
  <c r="N338" i="1"/>
  <c r="J339" i="1"/>
  <c r="N339" i="1"/>
  <c r="J340" i="1"/>
  <c r="N340" i="1"/>
  <c r="J341" i="1"/>
  <c r="N341" i="1"/>
  <c r="J342" i="1"/>
  <c r="N342" i="1"/>
  <c r="J343" i="1"/>
  <c r="N343" i="1"/>
  <c r="J344" i="1"/>
  <c r="N344" i="1"/>
  <c r="J345" i="1"/>
  <c r="N345" i="1"/>
  <c r="J346" i="1"/>
  <c r="N346" i="1"/>
  <c r="J347" i="1"/>
  <c r="N347" i="1"/>
  <c r="J348" i="1"/>
  <c r="N348" i="1"/>
  <c r="J349" i="1"/>
  <c r="N349" i="1"/>
  <c r="J350" i="1"/>
  <c r="N350" i="1"/>
  <c r="J351" i="1"/>
  <c r="N351" i="1"/>
  <c r="J352" i="1"/>
  <c r="N352" i="1"/>
  <c r="J353" i="1"/>
  <c r="N353" i="1"/>
  <c r="J354" i="1"/>
  <c r="N354" i="1"/>
  <c r="J355" i="1"/>
  <c r="N355" i="1"/>
  <c r="J356" i="1"/>
  <c r="N356" i="1"/>
  <c r="J357" i="1"/>
  <c r="N357" i="1"/>
  <c r="J358" i="1"/>
  <c r="N358" i="1"/>
  <c r="J359" i="1"/>
  <c r="N359" i="1"/>
  <c r="J360" i="1"/>
  <c r="N360" i="1"/>
  <c r="J361" i="1"/>
  <c r="N361" i="1"/>
  <c r="J362" i="1"/>
  <c r="N362" i="1"/>
  <c r="J363" i="1"/>
  <c r="N363" i="1"/>
  <c r="J364" i="1"/>
  <c r="N364" i="1"/>
  <c r="J365" i="1"/>
  <c r="N365" i="1"/>
  <c r="J366" i="1"/>
  <c r="N366" i="1"/>
  <c r="J367" i="1"/>
  <c r="N367" i="1"/>
  <c r="J368" i="1"/>
  <c r="N368" i="1"/>
  <c r="J369" i="1"/>
  <c r="N369" i="1"/>
  <c r="J370" i="1"/>
  <c r="N370" i="1"/>
  <c r="J371" i="1"/>
  <c r="N371" i="1"/>
  <c r="J372" i="1"/>
  <c r="N372" i="1"/>
  <c r="J373" i="1"/>
  <c r="N373" i="1"/>
  <c r="J374" i="1"/>
  <c r="N374" i="1"/>
  <c r="J375" i="1"/>
  <c r="N375" i="1"/>
  <c r="J376" i="1"/>
  <c r="N376" i="1"/>
  <c r="J377" i="1"/>
  <c r="N377" i="1"/>
  <c r="J378" i="1"/>
  <c r="N378" i="1"/>
  <c r="J379" i="1"/>
  <c r="N379" i="1"/>
  <c r="J380" i="1"/>
  <c r="N380" i="1"/>
  <c r="J381" i="1"/>
  <c r="N381" i="1"/>
  <c r="J382" i="1"/>
  <c r="N382" i="1"/>
  <c r="J383" i="1"/>
  <c r="N383" i="1"/>
  <c r="J384" i="1"/>
  <c r="N384" i="1"/>
  <c r="J385" i="1"/>
  <c r="N385" i="1"/>
  <c r="J386" i="1"/>
  <c r="N386" i="1"/>
  <c r="J387" i="1"/>
  <c r="N387" i="1"/>
  <c r="N388" i="1"/>
  <c r="J389" i="1"/>
  <c r="N389" i="1"/>
  <c r="J390" i="1"/>
  <c r="N390" i="1"/>
  <c r="J391" i="1"/>
  <c r="N391" i="1"/>
  <c r="J392" i="1"/>
  <c r="N392" i="1"/>
  <c r="J393" i="1"/>
  <c r="N393" i="1"/>
  <c r="J394" i="1"/>
  <c r="N394" i="1"/>
  <c r="J395" i="1"/>
  <c r="N395" i="1"/>
  <c r="J396" i="1"/>
  <c r="N396" i="1"/>
  <c r="J397" i="1"/>
  <c r="N397" i="1"/>
  <c r="J398" i="1"/>
  <c r="N398" i="1"/>
  <c r="J399" i="1"/>
  <c r="N399" i="1"/>
  <c r="J400" i="1"/>
  <c r="N400" i="1"/>
  <c r="J401" i="1"/>
  <c r="N401" i="1"/>
  <c r="J402" i="1"/>
  <c r="N402" i="1"/>
  <c r="J403" i="1"/>
  <c r="N403" i="1"/>
  <c r="J404" i="1"/>
  <c r="N404" i="1"/>
  <c r="J405" i="1"/>
  <c r="N405" i="1"/>
  <c r="J406" i="1"/>
  <c r="N406" i="1"/>
  <c r="J407" i="1"/>
  <c r="N407" i="1"/>
  <c r="J408" i="1"/>
  <c r="N408" i="1"/>
  <c r="J409" i="1"/>
  <c r="N409" i="1"/>
  <c r="J410" i="1"/>
  <c r="N410" i="1"/>
  <c r="J411" i="1"/>
  <c r="N411" i="1"/>
  <c r="J412" i="1"/>
  <c r="N412" i="1"/>
  <c r="J413" i="1"/>
  <c r="N413" i="1"/>
  <c r="J414" i="1"/>
  <c r="N414" i="1"/>
  <c r="J415" i="1"/>
  <c r="N415" i="1"/>
  <c r="J416" i="1"/>
  <c r="N416" i="1"/>
  <c r="N417" i="1"/>
  <c r="J418" i="1"/>
  <c r="N418" i="1"/>
  <c r="J419" i="1"/>
  <c r="N419" i="1"/>
  <c r="J420" i="1"/>
  <c r="N420" i="1"/>
  <c r="J421" i="1"/>
  <c r="N421" i="1"/>
  <c r="J422" i="1"/>
  <c r="N422" i="1"/>
  <c r="J423" i="1"/>
  <c r="N423" i="1"/>
  <c r="J424" i="1"/>
  <c r="N424" i="1"/>
  <c r="J425" i="1"/>
  <c r="N425" i="1"/>
  <c r="J426" i="1"/>
  <c r="N426" i="1"/>
  <c r="J427" i="1"/>
  <c r="N427" i="1"/>
  <c r="J428" i="1"/>
  <c r="N428" i="1"/>
  <c r="J429" i="1"/>
  <c r="N429" i="1"/>
  <c r="J430" i="1"/>
  <c r="N430" i="1"/>
  <c r="J431" i="1"/>
  <c r="N431" i="1"/>
  <c r="J432" i="1"/>
  <c r="N432" i="1"/>
  <c r="J433" i="1"/>
  <c r="N433" i="1"/>
  <c r="J434" i="1"/>
  <c r="N434" i="1"/>
  <c r="J435" i="1"/>
  <c r="N435" i="1"/>
  <c r="J436" i="1"/>
  <c r="N436" i="1"/>
  <c r="J437" i="1"/>
  <c r="N437" i="1"/>
  <c r="J438" i="1"/>
  <c r="N438" i="1"/>
  <c r="J439" i="1"/>
  <c r="N439" i="1"/>
  <c r="J440" i="1"/>
  <c r="N440" i="1"/>
  <c r="J441" i="1"/>
  <c r="N441" i="1"/>
  <c r="J442" i="1"/>
  <c r="N442" i="1"/>
  <c r="J443" i="1"/>
  <c r="N443" i="1"/>
  <c r="J444" i="1"/>
  <c r="N444" i="1"/>
  <c r="J445" i="1"/>
  <c r="N445" i="1"/>
  <c r="J446" i="1"/>
  <c r="N446" i="1"/>
  <c r="J447" i="1"/>
  <c r="N447" i="1"/>
  <c r="J448" i="1"/>
  <c r="N448" i="1"/>
  <c r="J449" i="1"/>
  <c r="N449" i="1"/>
  <c r="J450" i="1"/>
  <c r="N450" i="1"/>
  <c r="J451" i="1"/>
  <c r="N451" i="1"/>
  <c r="J452" i="1"/>
  <c r="N452" i="1"/>
  <c r="J453" i="1"/>
  <c r="N453" i="1"/>
  <c r="J454" i="1"/>
  <c r="N454" i="1"/>
  <c r="J455" i="1"/>
  <c r="N455" i="1"/>
  <c r="J456" i="1"/>
  <c r="N456" i="1"/>
  <c r="J457" i="1"/>
  <c r="N457" i="1"/>
  <c r="J458" i="1"/>
  <c r="N458" i="1"/>
  <c r="J459" i="1"/>
  <c r="N459" i="1"/>
  <c r="J460" i="1"/>
  <c r="N460" i="1"/>
  <c r="J461" i="1"/>
  <c r="N461" i="1"/>
  <c r="J462" i="1"/>
  <c r="N462" i="1"/>
  <c r="J463" i="1"/>
  <c r="N463" i="1"/>
  <c r="J464" i="1"/>
  <c r="N464" i="1"/>
  <c r="J465" i="1"/>
  <c r="N465" i="1"/>
  <c r="J466" i="1"/>
  <c r="N466" i="1"/>
  <c r="J467" i="1"/>
  <c r="N467" i="1"/>
  <c r="J468" i="1"/>
  <c r="N468" i="1"/>
  <c r="J469" i="1"/>
  <c r="N469" i="1"/>
  <c r="J470" i="1"/>
  <c r="N470" i="1"/>
  <c r="J471" i="1"/>
  <c r="N471" i="1"/>
  <c r="J472" i="1"/>
  <c r="N472" i="1"/>
  <c r="J473" i="1"/>
  <c r="N473" i="1"/>
  <c r="N474" i="1"/>
  <c r="J475" i="1"/>
  <c r="N475" i="1"/>
  <c r="N476" i="1"/>
  <c r="J477" i="1"/>
  <c r="N477" i="1"/>
  <c r="J478" i="1"/>
  <c r="N478" i="1"/>
  <c r="J479" i="1"/>
  <c r="N479" i="1"/>
  <c r="N480" i="1"/>
  <c r="N481" i="1"/>
  <c r="N482" i="1"/>
  <c r="N483" i="1"/>
  <c r="N484" i="1"/>
  <c r="N485" i="1"/>
  <c r="N486" i="1"/>
  <c r="N487" i="1"/>
  <c r="N488" i="1"/>
  <c r="N489" i="1"/>
  <c r="N490" i="1"/>
  <c r="N491" i="1"/>
  <c r="N492" i="1"/>
  <c r="N493" i="1"/>
  <c r="N494" i="1"/>
  <c r="N495" i="1"/>
  <c r="N496" i="1"/>
  <c r="N497" i="1"/>
  <c r="N498" i="1"/>
  <c r="N499" i="1"/>
  <c r="N500" i="1"/>
  <c r="N501" i="1"/>
  <c r="N502" i="1"/>
  <c r="N503" i="1"/>
  <c r="N504" i="1"/>
  <c r="N505" i="1"/>
  <c r="N506" i="1"/>
  <c r="N507" i="1"/>
  <c r="N508" i="1"/>
  <c r="N509" i="1"/>
  <c r="N510" i="1"/>
  <c r="N511" i="1"/>
  <c r="N512" i="1"/>
  <c r="N513" i="1"/>
  <c r="N514" i="1"/>
  <c r="N515" i="1"/>
  <c r="N516" i="1"/>
  <c r="N517" i="1"/>
  <c r="N518" i="1"/>
  <c r="N519" i="1"/>
  <c r="N520" i="1"/>
  <c r="N521" i="1"/>
  <c r="N522" i="1"/>
  <c r="N523" i="1"/>
  <c r="N524" i="1"/>
  <c r="N525" i="1"/>
  <c r="N526" i="1"/>
  <c r="N527" i="1"/>
  <c r="N528" i="1"/>
  <c r="N529" i="1"/>
  <c r="N530" i="1"/>
  <c r="N531" i="1"/>
  <c r="N532" i="1"/>
  <c r="N533" i="1"/>
  <c r="N534" i="1"/>
  <c r="N535" i="1"/>
  <c r="N536" i="1"/>
  <c r="N537" i="1"/>
  <c r="N538" i="1"/>
  <c r="N539" i="1"/>
  <c r="N540" i="1"/>
  <c r="N541" i="1"/>
  <c r="N542" i="1"/>
  <c r="N543" i="1"/>
  <c r="N544" i="1"/>
  <c r="N545" i="1"/>
  <c r="N546" i="1"/>
  <c r="N547" i="1"/>
  <c r="N548" i="1"/>
  <c r="N549" i="1"/>
  <c r="N550" i="1"/>
  <c r="N551" i="1"/>
  <c r="N552" i="1"/>
  <c r="N553" i="1"/>
  <c r="N554" i="1"/>
  <c r="N555" i="1"/>
  <c r="N556" i="1"/>
  <c r="N557" i="1"/>
  <c r="N558" i="1"/>
  <c r="N559" i="1"/>
  <c r="N560" i="1"/>
  <c r="N561" i="1"/>
  <c r="N562" i="1"/>
  <c r="N563" i="1"/>
  <c r="N564" i="1"/>
  <c r="N565" i="1"/>
  <c r="N566" i="1"/>
  <c r="N567" i="1"/>
  <c r="N23" i="1"/>
  <c r="J25" i="1"/>
  <c r="N25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7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59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0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2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4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5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7" i="1"/>
  <c r="S318" i="1"/>
  <c r="S319" i="1"/>
  <c r="S320" i="1"/>
  <c r="S321" i="1"/>
  <c r="S322" i="1"/>
  <c r="S323" i="1"/>
  <c r="S324" i="1"/>
  <c r="J325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8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S380" i="1"/>
  <c r="S381" i="1"/>
  <c r="S382" i="1"/>
  <c r="S383" i="1"/>
  <c r="S384" i="1"/>
  <c r="S385" i="1"/>
  <c r="S386" i="1"/>
  <c r="S387" i="1"/>
  <c r="S388" i="1"/>
  <c r="S389" i="1"/>
  <c r="S390" i="1"/>
  <c r="S391" i="1"/>
  <c r="S392" i="1"/>
  <c r="S393" i="1"/>
  <c r="S394" i="1"/>
  <c r="S395" i="1"/>
  <c r="S396" i="1"/>
  <c r="S397" i="1"/>
  <c r="S398" i="1"/>
  <c r="S399" i="1"/>
  <c r="S400" i="1"/>
  <c r="S401" i="1"/>
  <c r="S402" i="1"/>
  <c r="S403" i="1"/>
  <c r="S404" i="1"/>
  <c r="S405" i="1"/>
  <c r="S406" i="1"/>
  <c r="S407" i="1"/>
  <c r="S408" i="1"/>
  <c r="S409" i="1"/>
  <c r="S410" i="1"/>
  <c r="S411" i="1"/>
  <c r="S412" i="1"/>
  <c r="S413" i="1"/>
  <c r="S414" i="1"/>
  <c r="S415" i="1"/>
  <c r="S416" i="1"/>
  <c r="S417" i="1"/>
  <c r="S418" i="1"/>
  <c r="S419" i="1"/>
  <c r="S420" i="1"/>
  <c r="S421" i="1"/>
  <c r="S422" i="1"/>
  <c r="S423" i="1"/>
  <c r="S424" i="1"/>
  <c r="S425" i="1"/>
  <c r="S426" i="1"/>
  <c r="S427" i="1"/>
  <c r="S428" i="1"/>
  <c r="S429" i="1"/>
  <c r="S430" i="1"/>
  <c r="S431" i="1"/>
  <c r="S432" i="1"/>
  <c r="S433" i="1"/>
  <c r="S434" i="1"/>
  <c r="S435" i="1"/>
  <c r="S436" i="1"/>
  <c r="S437" i="1"/>
  <c r="S438" i="1"/>
  <c r="S439" i="1"/>
  <c r="S440" i="1"/>
  <c r="S441" i="1"/>
  <c r="S442" i="1"/>
  <c r="S443" i="1"/>
  <c r="S444" i="1"/>
  <c r="S445" i="1"/>
  <c r="S446" i="1"/>
  <c r="S447" i="1"/>
  <c r="S448" i="1"/>
  <c r="S449" i="1"/>
  <c r="S450" i="1"/>
  <c r="S451" i="1"/>
  <c r="S452" i="1"/>
  <c r="S453" i="1"/>
  <c r="S454" i="1"/>
  <c r="S455" i="1"/>
  <c r="S456" i="1"/>
  <c r="S457" i="1"/>
  <c r="S458" i="1"/>
  <c r="S459" i="1"/>
  <c r="S460" i="1"/>
  <c r="S461" i="1"/>
  <c r="S462" i="1"/>
  <c r="S463" i="1"/>
  <c r="S464" i="1"/>
  <c r="S465" i="1"/>
  <c r="S466" i="1"/>
  <c r="S467" i="1"/>
  <c r="S468" i="1"/>
  <c r="S469" i="1"/>
  <c r="S470" i="1"/>
  <c r="S471" i="1"/>
  <c r="S472" i="1"/>
  <c r="S473" i="1"/>
  <c r="S474" i="1"/>
  <c r="S475" i="1"/>
  <c r="S476" i="1"/>
  <c r="S477" i="1"/>
  <c r="S478" i="1"/>
  <c r="S479" i="1"/>
  <c r="S480" i="1"/>
  <c r="S481" i="1"/>
  <c r="S482" i="1"/>
  <c r="S483" i="1"/>
  <c r="S484" i="1"/>
  <c r="S485" i="1"/>
  <c r="S486" i="1"/>
  <c r="S487" i="1"/>
  <c r="S488" i="1"/>
  <c r="S489" i="1"/>
  <c r="S490" i="1"/>
  <c r="S491" i="1"/>
  <c r="S492" i="1"/>
  <c r="S493" i="1"/>
  <c r="S494" i="1"/>
  <c r="S495" i="1"/>
  <c r="S496" i="1"/>
  <c r="S497" i="1"/>
  <c r="S498" i="1"/>
  <c r="S499" i="1"/>
  <c r="S500" i="1"/>
  <c r="S501" i="1"/>
  <c r="S502" i="1"/>
  <c r="S503" i="1"/>
  <c r="S504" i="1"/>
  <c r="S505" i="1"/>
  <c r="S506" i="1"/>
  <c r="S507" i="1"/>
  <c r="S508" i="1"/>
  <c r="S509" i="1"/>
  <c r="S510" i="1"/>
  <c r="S511" i="1"/>
  <c r="S512" i="1"/>
  <c r="S513" i="1"/>
  <c r="S514" i="1"/>
  <c r="S515" i="1"/>
  <c r="S516" i="1"/>
  <c r="S517" i="1"/>
  <c r="S518" i="1"/>
  <c r="S519" i="1"/>
  <c r="S520" i="1"/>
  <c r="S521" i="1"/>
  <c r="S522" i="1"/>
  <c r="S523" i="1"/>
  <c r="S524" i="1"/>
  <c r="S525" i="1"/>
  <c r="S526" i="1"/>
  <c r="S527" i="1"/>
  <c r="S528" i="1"/>
  <c r="S529" i="1"/>
  <c r="S530" i="1"/>
  <c r="S531" i="1"/>
  <c r="S532" i="1"/>
  <c r="S533" i="1"/>
  <c r="S534" i="1"/>
  <c r="S535" i="1"/>
  <c r="S536" i="1"/>
  <c r="S537" i="1"/>
  <c r="S538" i="1"/>
  <c r="S539" i="1"/>
  <c r="S540" i="1"/>
  <c r="S541" i="1"/>
  <c r="S542" i="1"/>
  <c r="S543" i="1"/>
  <c r="S544" i="1"/>
  <c r="S545" i="1"/>
  <c r="S546" i="1"/>
  <c r="S547" i="1"/>
  <c r="S548" i="1"/>
  <c r="S549" i="1"/>
  <c r="S550" i="1"/>
  <c r="S551" i="1"/>
  <c r="S552" i="1"/>
  <c r="S553" i="1"/>
  <c r="S554" i="1"/>
  <c r="S555" i="1"/>
  <c r="S556" i="1"/>
  <c r="S557" i="1"/>
  <c r="S558" i="1"/>
  <c r="S559" i="1"/>
  <c r="S560" i="1"/>
  <c r="S561" i="1"/>
  <c r="S562" i="1"/>
  <c r="S563" i="1"/>
  <c r="S564" i="1"/>
  <c r="S565" i="1"/>
  <c r="S566" i="1"/>
  <c r="S567" i="1"/>
  <c r="S568" i="1"/>
  <c r="S569" i="1"/>
  <c r="S570" i="1"/>
  <c r="S571" i="1"/>
  <c r="S572" i="1"/>
  <c r="S573" i="1"/>
  <c r="S574" i="1"/>
  <c r="S575" i="1"/>
  <c r="S576" i="1"/>
  <c r="S577" i="1"/>
  <c r="S578" i="1"/>
  <c r="S579" i="1"/>
  <c r="S580" i="1"/>
  <c r="S581" i="1"/>
  <c r="S582" i="1"/>
  <c r="S583" i="1"/>
  <c r="S584" i="1"/>
  <c r="S585" i="1"/>
  <c r="S586" i="1"/>
  <c r="S587" i="1"/>
  <c r="S588" i="1"/>
  <c r="T11" i="1"/>
  <c r="I12" i="1"/>
  <c r="J12" i="1"/>
  <c r="K12" i="1"/>
  <c r="L12" i="1"/>
  <c r="B9" i="3"/>
  <c r="O12" i="1"/>
  <c r="Q12" i="1"/>
  <c r="I13" i="1"/>
  <c r="J13" i="1"/>
  <c r="K13" i="1"/>
  <c r="L13" i="1"/>
  <c r="O13" i="1"/>
  <c r="Q13" i="1"/>
  <c r="I14" i="1"/>
  <c r="J14" i="1"/>
  <c r="K14" i="1"/>
  <c r="L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C236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C308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C342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O14" i="1"/>
  <c r="Q14" i="1"/>
  <c r="I15" i="1"/>
  <c r="J15" i="1"/>
  <c r="L15" i="1"/>
  <c r="O15" i="1"/>
  <c r="Q15" i="1"/>
  <c r="I16" i="1"/>
  <c r="J16" i="1"/>
  <c r="L16" i="1"/>
  <c r="O16" i="1"/>
  <c r="Q16" i="1"/>
  <c r="I17" i="1"/>
  <c r="L17" i="1"/>
  <c r="O17" i="1"/>
  <c r="Q17" i="1"/>
  <c r="I18" i="1"/>
  <c r="J18" i="1"/>
  <c r="L18" i="1"/>
  <c r="O18" i="1"/>
  <c r="Q18" i="1"/>
  <c r="I19" i="1"/>
  <c r="J19" i="1"/>
  <c r="L19" i="1"/>
  <c r="Q19" i="1"/>
  <c r="I20" i="1"/>
  <c r="J20" i="1"/>
  <c r="L20" i="1"/>
  <c r="Q20" i="1"/>
  <c r="I21" i="1"/>
  <c r="J21" i="1"/>
  <c r="L21" i="1"/>
  <c r="Q21" i="1"/>
  <c r="I22" i="1"/>
  <c r="J22" i="1"/>
  <c r="L22" i="1"/>
  <c r="Q22" i="1"/>
  <c r="I23" i="1"/>
  <c r="J23" i="1"/>
  <c r="L23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284" i="1"/>
  <c r="O285" i="1"/>
  <c r="O286" i="1"/>
  <c r="O287" i="1"/>
  <c r="O288" i="1"/>
  <c r="O289" i="1"/>
  <c r="O290" i="1"/>
  <c r="O291" i="1"/>
  <c r="O292" i="1"/>
  <c r="O293" i="1"/>
  <c r="O294" i="1"/>
  <c r="O295" i="1"/>
  <c r="O296" i="1"/>
  <c r="O297" i="1"/>
  <c r="O298" i="1"/>
  <c r="O299" i="1"/>
  <c r="O300" i="1"/>
  <c r="O301" i="1"/>
  <c r="O302" i="1"/>
  <c r="O303" i="1"/>
  <c r="O304" i="1"/>
  <c r="O305" i="1"/>
  <c r="O306" i="1"/>
  <c r="O307" i="1"/>
  <c r="O308" i="1"/>
  <c r="O309" i="1"/>
  <c r="O310" i="1"/>
  <c r="O311" i="1"/>
  <c r="O312" i="1"/>
  <c r="O313" i="1"/>
  <c r="O314" i="1"/>
  <c r="O315" i="1"/>
  <c r="O316" i="1"/>
  <c r="O317" i="1"/>
  <c r="O318" i="1"/>
  <c r="O319" i="1"/>
  <c r="O320" i="1"/>
  <c r="O321" i="1"/>
  <c r="O322" i="1"/>
  <c r="O323" i="1"/>
  <c r="O324" i="1"/>
  <c r="O325" i="1"/>
  <c r="O326" i="1"/>
  <c r="O327" i="1"/>
  <c r="O328" i="1"/>
  <c r="O329" i="1"/>
  <c r="O330" i="1"/>
  <c r="O331" i="1"/>
  <c r="O332" i="1"/>
  <c r="O333" i="1"/>
  <c r="O334" i="1"/>
  <c r="O335" i="1"/>
  <c r="O336" i="1"/>
  <c r="O337" i="1"/>
  <c r="O338" i="1"/>
  <c r="O339" i="1"/>
  <c r="O340" i="1"/>
  <c r="O341" i="1"/>
  <c r="O342" i="1"/>
  <c r="O343" i="1"/>
  <c r="O344" i="1"/>
  <c r="O345" i="1"/>
  <c r="O346" i="1"/>
  <c r="O347" i="1"/>
  <c r="O348" i="1"/>
  <c r="O349" i="1"/>
  <c r="O350" i="1"/>
  <c r="O351" i="1"/>
  <c r="O352" i="1"/>
  <c r="O353" i="1"/>
  <c r="O354" i="1"/>
  <c r="O355" i="1"/>
  <c r="O356" i="1"/>
  <c r="O357" i="1"/>
  <c r="O358" i="1"/>
  <c r="O359" i="1"/>
  <c r="O360" i="1"/>
  <c r="O361" i="1"/>
  <c r="O362" i="1"/>
  <c r="O363" i="1"/>
  <c r="O364" i="1"/>
  <c r="O365" i="1"/>
  <c r="O366" i="1"/>
  <c r="O367" i="1"/>
  <c r="O368" i="1"/>
  <c r="O369" i="1"/>
  <c r="O370" i="1"/>
  <c r="O371" i="1"/>
  <c r="O372" i="1"/>
  <c r="O373" i="1"/>
  <c r="O374" i="1"/>
  <c r="O375" i="1"/>
  <c r="O376" i="1"/>
  <c r="O377" i="1"/>
  <c r="O378" i="1"/>
  <c r="O379" i="1"/>
  <c r="O380" i="1"/>
  <c r="O381" i="1"/>
  <c r="O382" i="1"/>
  <c r="O383" i="1"/>
  <c r="O384" i="1"/>
  <c r="O385" i="1"/>
  <c r="O386" i="1"/>
  <c r="O387" i="1"/>
  <c r="O388" i="1"/>
  <c r="O389" i="1"/>
  <c r="O390" i="1"/>
  <c r="O391" i="1"/>
  <c r="O392" i="1"/>
  <c r="O393" i="1"/>
  <c r="O394" i="1"/>
  <c r="O395" i="1"/>
  <c r="O396" i="1"/>
  <c r="O397" i="1"/>
  <c r="O398" i="1"/>
  <c r="O399" i="1"/>
  <c r="O400" i="1"/>
  <c r="O401" i="1"/>
  <c r="O402" i="1"/>
  <c r="O403" i="1"/>
  <c r="O404" i="1"/>
  <c r="O405" i="1"/>
  <c r="O406" i="1"/>
  <c r="O407" i="1"/>
  <c r="O408" i="1"/>
  <c r="O409" i="1"/>
  <c r="O410" i="1"/>
  <c r="O411" i="1"/>
  <c r="O412" i="1"/>
  <c r="O413" i="1"/>
  <c r="O414" i="1"/>
  <c r="O415" i="1"/>
  <c r="O416" i="1"/>
  <c r="O417" i="1"/>
  <c r="O418" i="1"/>
  <c r="O419" i="1"/>
  <c r="O420" i="1"/>
  <c r="O421" i="1"/>
  <c r="O422" i="1"/>
  <c r="O423" i="1"/>
  <c r="O424" i="1"/>
  <c r="O425" i="1"/>
  <c r="O426" i="1"/>
  <c r="O427" i="1"/>
  <c r="O428" i="1"/>
  <c r="O429" i="1"/>
  <c r="O430" i="1"/>
  <c r="O431" i="1"/>
  <c r="O432" i="1"/>
  <c r="O433" i="1"/>
  <c r="O434" i="1"/>
  <c r="O435" i="1"/>
  <c r="O436" i="1"/>
  <c r="O437" i="1"/>
  <c r="O438" i="1"/>
  <c r="O439" i="1"/>
  <c r="O440" i="1"/>
  <c r="O441" i="1"/>
  <c r="O442" i="1"/>
  <c r="O443" i="1"/>
  <c r="O444" i="1"/>
  <c r="O445" i="1"/>
  <c r="O446" i="1"/>
  <c r="O447" i="1"/>
  <c r="O448" i="1"/>
  <c r="O449" i="1"/>
  <c r="O450" i="1"/>
  <c r="O451" i="1"/>
  <c r="O452" i="1"/>
  <c r="O453" i="1"/>
  <c r="O454" i="1"/>
  <c r="O455" i="1"/>
  <c r="O456" i="1"/>
  <c r="O457" i="1"/>
  <c r="O458" i="1"/>
  <c r="O459" i="1"/>
  <c r="O460" i="1"/>
  <c r="O461" i="1"/>
  <c r="O462" i="1"/>
  <c r="O463" i="1"/>
  <c r="O464" i="1"/>
  <c r="O465" i="1"/>
  <c r="O466" i="1"/>
  <c r="O467" i="1"/>
  <c r="O468" i="1"/>
  <c r="O469" i="1"/>
  <c r="O470" i="1"/>
  <c r="O471" i="1"/>
  <c r="O472" i="1"/>
  <c r="O473" i="1"/>
  <c r="O474" i="1"/>
  <c r="O475" i="1"/>
  <c r="O476" i="1"/>
  <c r="O477" i="1"/>
  <c r="O478" i="1"/>
  <c r="O479" i="1"/>
  <c r="O480" i="1"/>
  <c r="O481" i="1"/>
  <c r="O482" i="1"/>
  <c r="O483" i="1"/>
  <c r="O484" i="1"/>
  <c r="O485" i="1"/>
  <c r="O486" i="1"/>
  <c r="O487" i="1"/>
  <c r="O488" i="1"/>
  <c r="O489" i="1"/>
  <c r="O490" i="1"/>
  <c r="O491" i="1"/>
  <c r="O492" i="1"/>
  <c r="O493" i="1"/>
  <c r="O494" i="1"/>
  <c r="O495" i="1"/>
  <c r="O496" i="1"/>
  <c r="O497" i="1"/>
  <c r="O498" i="1"/>
  <c r="O499" i="1"/>
  <c r="O500" i="1"/>
  <c r="O501" i="1"/>
  <c r="O502" i="1"/>
  <c r="O503" i="1"/>
  <c r="O504" i="1"/>
  <c r="O505" i="1"/>
  <c r="O506" i="1"/>
  <c r="O507" i="1"/>
  <c r="O508" i="1"/>
  <c r="O509" i="1"/>
  <c r="O510" i="1"/>
  <c r="O511" i="1"/>
  <c r="O512" i="1"/>
  <c r="O513" i="1"/>
  <c r="O514" i="1"/>
  <c r="O515" i="1"/>
  <c r="O516" i="1"/>
  <c r="O517" i="1"/>
  <c r="O518" i="1"/>
  <c r="O519" i="1"/>
  <c r="O520" i="1"/>
  <c r="O521" i="1"/>
  <c r="O522" i="1"/>
  <c r="O523" i="1"/>
  <c r="O524" i="1"/>
  <c r="O525" i="1"/>
  <c r="O526" i="1"/>
  <c r="O527" i="1"/>
  <c r="O528" i="1"/>
  <c r="O529" i="1"/>
  <c r="O530" i="1"/>
  <c r="O531" i="1"/>
  <c r="O532" i="1"/>
  <c r="O533" i="1"/>
  <c r="O534" i="1"/>
  <c r="O535" i="1"/>
  <c r="O536" i="1"/>
  <c r="O537" i="1"/>
  <c r="O538" i="1"/>
  <c r="O539" i="1"/>
  <c r="O540" i="1"/>
  <c r="O541" i="1"/>
  <c r="O542" i="1"/>
  <c r="O543" i="1"/>
  <c r="O544" i="1"/>
  <c r="O545" i="1"/>
  <c r="O546" i="1"/>
  <c r="O547" i="1"/>
  <c r="O548" i="1"/>
  <c r="O549" i="1"/>
  <c r="O550" i="1"/>
  <c r="O551" i="1"/>
  <c r="O552" i="1"/>
  <c r="O553" i="1"/>
  <c r="O554" i="1"/>
  <c r="O555" i="1"/>
  <c r="O556" i="1"/>
  <c r="O557" i="1"/>
  <c r="O558" i="1"/>
  <c r="O559" i="1"/>
  <c r="O560" i="1"/>
  <c r="O561" i="1"/>
  <c r="O562" i="1"/>
  <c r="O563" i="1"/>
  <c r="O564" i="1"/>
  <c r="O565" i="1"/>
  <c r="O566" i="1"/>
  <c r="O567" i="1"/>
  <c r="O568" i="1"/>
  <c r="O569" i="1"/>
  <c r="O570" i="1"/>
  <c r="O571" i="1"/>
  <c r="O572" i="1"/>
  <c r="O573" i="1"/>
  <c r="O574" i="1"/>
  <c r="O575" i="1"/>
  <c r="O576" i="1"/>
  <c r="O577" i="1"/>
  <c r="O578" i="1"/>
  <c r="O579" i="1"/>
  <c r="O580" i="1"/>
  <c r="O581" i="1"/>
  <c r="O582" i="1"/>
  <c r="O583" i="1"/>
  <c r="O584" i="1"/>
  <c r="O585" i="1"/>
  <c r="O586" i="1"/>
  <c r="O587" i="1"/>
  <c r="O588" i="1"/>
  <c r="O589" i="1"/>
  <c r="O590" i="1"/>
  <c r="O591" i="1"/>
  <c r="O592" i="1"/>
  <c r="O593" i="1"/>
  <c r="O594" i="1"/>
  <c r="O595" i="1"/>
  <c r="O596" i="1"/>
  <c r="O597" i="1"/>
  <c r="O598" i="1"/>
  <c r="O599" i="1"/>
  <c r="O600" i="1"/>
  <c r="O23" i="1"/>
  <c r="Q23" i="1"/>
  <c r="I24" i="1"/>
  <c r="J24" i="1"/>
  <c r="L24" i="1"/>
  <c r="Q24" i="1"/>
  <c r="I25" i="1"/>
  <c r="L25" i="1"/>
  <c r="Q25" i="1"/>
  <c r="I26" i="1"/>
  <c r="J26" i="1"/>
  <c r="L26" i="1"/>
  <c r="Q26" i="1"/>
  <c r="I27" i="1"/>
  <c r="J27" i="1"/>
  <c r="L27" i="1"/>
  <c r="Q27" i="1"/>
  <c r="I28" i="1"/>
  <c r="J28" i="1"/>
  <c r="L28" i="1"/>
  <c r="Q28" i="1"/>
  <c r="I29" i="1"/>
  <c r="J29" i="1"/>
  <c r="L29" i="1"/>
  <c r="Q29" i="1"/>
  <c r="I30" i="1"/>
  <c r="J30" i="1"/>
  <c r="L30" i="1"/>
  <c r="Q30" i="1"/>
  <c r="I31" i="1"/>
  <c r="L31" i="1"/>
  <c r="Q31" i="1"/>
  <c r="I32" i="1"/>
  <c r="J32" i="1"/>
  <c r="L32" i="1"/>
  <c r="Q32" i="1"/>
  <c r="I33" i="1"/>
  <c r="L33" i="1"/>
  <c r="Q33" i="1"/>
  <c r="I34" i="1"/>
  <c r="J34" i="1"/>
  <c r="L34" i="1"/>
  <c r="Q34" i="1"/>
  <c r="I35" i="1"/>
  <c r="L35" i="1"/>
  <c r="Q35" i="1"/>
  <c r="I36" i="1"/>
  <c r="J36" i="1"/>
  <c r="L36" i="1"/>
  <c r="Q36" i="1"/>
  <c r="I37" i="1"/>
  <c r="L37" i="1"/>
  <c r="Q37" i="1"/>
  <c r="I38" i="1"/>
  <c r="L38" i="1"/>
  <c r="Q38" i="1"/>
  <c r="I39" i="1"/>
  <c r="L39" i="1"/>
  <c r="Q39" i="1"/>
  <c r="I40" i="1"/>
  <c r="L40" i="1"/>
  <c r="Q40" i="1"/>
  <c r="I41" i="1"/>
  <c r="L41" i="1"/>
  <c r="Q41" i="1"/>
  <c r="I42" i="1"/>
  <c r="L42" i="1"/>
  <c r="Q42" i="1"/>
  <c r="I43" i="1"/>
  <c r="L43" i="1"/>
  <c r="Q43" i="1"/>
  <c r="I44" i="1"/>
  <c r="L44" i="1"/>
  <c r="Q44" i="1"/>
  <c r="I45" i="1"/>
  <c r="L45" i="1"/>
  <c r="Q45" i="1"/>
  <c r="I46" i="1"/>
  <c r="L46" i="1"/>
  <c r="Q46" i="1"/>
  <c r="I47" i="1"/>
  <c r="L47" i="1"/>
  <c r="Q47" i="1"/>
  <c r="I48" i="1"/>
  <c r="L48" i="1"/>
  <c r="Q48" i="1"/>
  <c r="I49" i="1"/>
  <c r="L49" i="1"/>
  <c r="Q49" i="1"/>
  <c r="I50" i="1"/>
  <c r="J50" i="1"/>
  <c r="L50" i="1"/>
  <c r="Q50" i="1"/>
  <c r="I51" i="1"/>
  <c r="J51" i="1"/>
  <c r="L51" i="1"/>
  <c r="Q51" i="1"/>
  <c r="I52" i="1"/>
  <c r="L52" i="1"/>
  <c r="Q52" i="1"/>
  <c r="I53" i="1"/>
  <c r="L53" i="1"/>
  <c r="Q53" i="1"/>
  <c r="I54" i="1"/>
  <c r="L54" i="1"/>
  <c r="Q54" i="1"/>
  <c r="I55" i="1"/>
  <c r="L55" i="1"/>
  <c r="Q55" i="1"/>
  <c r="I56" i="1"/>
  <c r="L56" i="1"/>
  <c r="Q56" i="1"/>
  <c r="I57" i="1"/>
  <c r="L57" i="1"/>
  <c r="Q57" i="1"/>
  <c r="I58" i="1"/>
  <c r="L58" i="1"/>
  <c r="Q58" i="1"/>
  <c r="I59" i="1"/>
  <c r="L59" i="1"/>
  <c r="Q59" i="1"/>
  <c r="I60" i="1"/>
  <c r="J60" i="1"/>
  <c r="L60" i="1"/>
  <c r="Q60" i="1"/>
  <c r="I61" i="1"/>
  <c r="L61" i="1"/>
  <c r="Q61" i="1"/>
  <c r="I62" i="1"/>
  <c r="L62" i="1"/>
  <c r="Q62" i="1"/>
  <c r="I63" i="1"/>
  <c r="L63" i="1"/>
  <c r="Q63" i="1"/>
  <c r="I64" i="1"/>
  <c r="L64" i="1"/>
  <c r="Q64" i="1"/>
  <c r="I65" i="1"/>
  <c r="L65" i="1"/>
  <c r="Q65" i="1"/>
  <c r="I66" i="1"/>
  <c r="L66" i="1"/>
  <c r="Q66" i="1"/>
  <c r="I67" i="1"/>
  <c r="L67" i="1"/>
  <c r="Q67" i="1"/>
  <c r="I68" i="1"/>
  <c r="L68" i="1"/>
  <c r="Q68" i="1"/>
  <c r="I69" i="1"/>
  <c r="L69" i="1"/>
  <c r="Q69" i="1"/>
  <c r="I70" i="1"/>
  <c r="L70" i="1"/>
  <c r="Q70" i="1"/>
  <c r="I71" i="1"/>
  <c r="L71" i="1"/>
  <c r="Q71" i="1"/>
  <c r="I72" i="1"/>
  <c r="L72" i="1"/>
  <c r="Q72" i="1"/>
  <c r="I73" i="1"/>
  <c r="L73" i="1"/>
  <c r="Q73" i="1"/>
  <c r="I74" i="1"/>
  <c r="L74" i="1"/>
  <c r="Q74" i="1"/>
  <c r="I75" i="1"/>
  <c r="L75" i="1"/>
  <c r="Q75" i="1"/>
  <c r="I76" i="1"/>
  <c r="L76" i="1"/>
  <c r="Q76" i="1"/>
  <c r="I77" i="1"/>
  <c r="L77" i="1"/>
  <c r="Q77" i="1"/>
  <c r="I78" i="1"/>
  <c r="L78" i="1"/>
  <c r="Q78" i="1"/>
  <c r="I79" i="1"/>
  <c r="L79" i="1"/>
  <c r="Q79" i="1"/>
  <c r="I80" i="1"/>
  <c r="L80" i="1"/>
  <c r="Q80" i="1"/>
  <c r="I81" i="1"/>
  <c r="L81" i="1"/>
  <c r="Q81" i="1"/>
  <c r="I82" i="1"/>
  <c r="L82" i="1"/>
  <c r="Q82" i="1"/>
  <c r="I83" i="1"/>
  <c r="L83" i="1"/>
  <c r="Q83" i="1"/>
  <c r="I84" i="1"/>
  <c r="L84" i="1"/>
  <c r="Q84" i="1"/>
  <c r="I85" i="1"/>
  <c r="L85" i="1"/>
  <c r="Q85" i="1"/>
  <c r="I86" i="1"/>
  <c r="L86" i="1"/>
  <c r="Q86" i="1"/>
  <c r="I87" i="1"/>
  <c r="L87" i="1"/>
  <c r="Q87" i="1"/>
  <c r="I88" i="1"/>
  <c r="L88" i="1"/>
  <c r="Q88" i="1"/>
  <c r="I89" i="1"/>
  <c r="L89" i="1"/>
  <c r="Q89" i="1"/>
  <c r="I90" i="1"/>
  <c r="L90" i="1"/>
  <c r="Q90" i="1"/>
  <c r="I91" i="1"/>
  <c r="L91" i="1"/>
  <c r="Q91" i="1"/>
  <c r="I92" i="1"/>
  <c r="L92" i="1"/>
  <c r="Q92" i="1"/>
  <c r="I93" i="1"/>
  <c r="L93" i="1"/>
  <c r="Q93" i="1"/>
  <c r="I94" i="1"/>
  <c r="L94" i="1"/>
  <c r="Q94" i="1"/>
  <c r="I95" i="1"/>
  <c r="L95" i="1"/>
  <c r="Q95" i="1"/>
  <c r="I96" i="1"/>
  <c r="L96" i="1"/>
  <c r="Q96" i="1"/>
  <c r="I97" i="1"/>
  <c r="L97" i="1"/>
  <c r="Q97" i="1"/>
  <c r="I98" i="1"/>
  <c r="L98" i="1"/>
  <c r="Q98" i="1"/>
  <c r="I99" i="1"/>
  <c r="L99" i="1"/>
  <c r="Q99" i="1"/>
  <c r="I100" i="1"/>
  <c r="L100" i="1"/>
  <c r="Q100" i="1"/>
  <c r="I101" i="1"/>
  <c r="L101" i="1"/>
  <c r="Q101" i="1"/>
  <c r="I102" i="1"/>
  <c r="L102" i="1"/>
  <c r="Q102" i="1"/>
  <c r="I103" i="1"/>
  <c r="L103" i="1"/>
  <c r="Q103" i="1"/>
  <c r="I104" i="1"/>
  <c r="L104" i="1"/>
  <c r="Q104" i="1"/>
  <c r="I105" i="1"/>
  <c r="L105" i="1"/>
  <c r="Q105" i="1"/>
  <c r="I106" i="1"/>
  <c r="L106" i="1"/>
  <c r="Q106" i="1"/>
  <c r="I107" i="1"/>
  <c r="L107" i="1"/>
  <c r="Q107" i="1"/>
  <c r="I108" i="1"/>
  <c r="L108" i="1"/>
  <c r="Q108" i="1"/>
  <c r="I109" i="1"/>
  <c r="L109" i="1"/>
  <c r="Q109" i="1"/>
  <c r="I110" i="1"/>
  <c r="J110" i="1"/>
  <c r="L110" i="1"/>
  <c r="Q110" i="1"/>
  <c r="I111" i="1"/>
  <c r="L111" i="1"/>
  <c r="Q111" i="1"/>
  <c r="I112" i="1"/>
  <c r="L112" i="1"/>
  <c r="Q112" i="1"/>
  <c r="I113" i="1"/>
  <c r="L113" i="1"/>
  <c r="Q113" i="1"/>
  <c r="I114" i="1"/>
  <c r="L114" i="1"/>
  <c r="Q114" i="1"/>
  <c r="I115" i="1"/>
  <c r="L115" i="1"/>
  <c r="Q115" i="1"/>
  <c r="I116" i="1"/>
  <c r="L116" i="1"/>
  <c r="Q116" i="1"/>
  <c r="I117" i="1"/>
  <c r="L117" i="1"/>
  <c r="Q117" i="1"/>
  <c r="I118" i="1"/>
  <c r="L118" i="1"/>
  <c r="Q118" i="1"/>
  <c r="I119" i="1"/>
  <c r="L119" i="1"/>
  <c r="Q119" i="1"/>
  <c r="I120" i="1"/>
  <c r="L120" i="1"/>
  <c r="Q120" i="1"/>
  <c r="I121" i="1"/>
  <c r="L121" i="1"/>
  <c r="Q121" i="1"/>
  <c r="I122" i="1"/>
  <c r="L122" i="1"/>
  <c r="Q122" i="1"/>
  <c r="I123" i="1"/>
  <c r="L123" i="1"/>
  <c r="Q123" i="1"/>
  <c r="I124" i="1"/>
  <c r="L124" i="1"/>
  <c r="Q124" i="1"/>
  <c r="I125" i="1"/>
  <c r="L125" i="1"/>
  <c r="Q125" i="1"/>
  <c r="I126" i="1"/>
  <c r="L126" i="1"/>
  <c r="Q126" i="1"/>
  <c r="I127" i="1"/>
  <c r="L127" i="1"/>
  <c r="Q127" i="1"/>
  <c r="I128" i="1"/>
  <c r="L128" i="1"/>
  <c r="Q128" i="1"/>
  <c r="I129" i="1"/>
  <c r="L129" i="1"/>
  <c r="Q129" i="1"/>
  <c r="I130" i="1"/>
  <c r="L130" i="1"/>
  <c r="Q130" i="1"/>
  <c r="I131" i="1"/>
  <c r="L131" i="1"/>
  <c r="Q131" i="1"/>
  <c r="I132" i="1"/>
  <c r="L132" i="1"/>
  <c r="Q132" i="1"/>
  <c r="I133" i="1"/>
  <c r="L133" i="1"/>
  <c r="Q133" i="1"/>
  <c r="I134" i="1"/>
  <c r="L134" i="1"/>
  <c r="Q134" i="1"/>
  <c r="I135" i="1"/>
  <c r="L135" i="1"/>
  <c r="Q135" i="1"/>
  <c r="I136" i="1"/>
  <c r="L136" i="1"/>
  <c r="Q136" i="1"/>
  <c r="I137" i="1"/>
  <c r="L137" i="1"/>
  <c r="Q137" i="1"/>
  <c r="I138" i="1"/>
  <c r="L138" i="1"/>
  <c r="Q138" i="1"/>
  <c r="I139" i="1"/>
  <c r="L139" i="1"/>
  <c r="Q139" i="1"/>
  <c r="I140" i="1"/>
  <c r="L140" i="1"/>
  <c r="Q140" i="1"/>
  <c r="I141" i="1"/>
  <c r="L141" i="1"/>
  <c r="Q141" i="1"/>
  <c r="I142" i="1"/>
  <c r="L142" i="1"/>
  <c r="Q142" i="1"/>
  <c r="I143" i="1"/>
  <c r="L143" i="1"/>
  <c r="Q143" i="1"/>
  <c r="I144" i="1"/>
  <c r="L144" i="1"/>
  <c r="Q144" i="1"/>
  <c r="I145" i="1"/>
  <c r="L145" i="1"/>
  <c r="Q145" i="1"/>
  <c r="I146" i="1"/>
  <c r="L146" i="1"/>
  <c r="Q146" i="1"/>
  <c r="I147" i="1"/>
  <c r="L147" i="1"/>
  <c r="Q147" i="1"/>
  <c r="I148" i="1"/>
  <c r="L148" i="1"/>
  <c r="Q148" i="1"/>
  <c r="I149" i="1"/>
  <c r="L149" i="1"/>
  <c r="Q149" i="1"/>
  <c r="I150" i="1"/>
  <c r="L150" i="1"/>
  <c r="Q150" i="1"/>
  <c r="I151" i="1"/>
  <c r="L151" i="1"/>
  <c r="Q151" i="1"/>
  <c r="I152" i="1"/>
  <c r="L152" i="1"/>
  <c r="Q152" i="1"/>
  <c r="I153" i="1"/>
  <c r="L153" i="1"/>
  <c r="Q153" i="1"/>
  <c r="I154" i="1"/>
  <c r="L154" i="1"/>
  <c r="Q154" i="1"/>
  <c r="I155" i="1"/>
  <c r="L155" i="1"/>
  <c r="Q155" i="1"/>
  <c r="I156" i="1"/>
  <c r="L156" i="1"/>
  <c r="Q156" i="1"/>
  <c r="I157" i="1"/>
  <c r="L157" i="1"/>
  <c r="Q157" i="1"/>
  <c r="I158" i="1"/>
  <c r="L158" i="1"/>
  <c r="Q158" i="1"/>
  <c r="I159" i="1"/>
  <c r="L159" i="1"/>
  <c r="Q159" i="1"/>
  <c r="I160" i="1"/>
  <c r="L160" i="1"/>
  <c r="Q160" i="1"/>
  <c r="I161" i="1"/>
  <c r="L161" i="1"/>
  <c r="Q161" i="1"/>
  <c r="I162" i="1"/>
  <c r="L162" i="1"/>
  <c r="Q162" i="1"/>
  <c r="I163" i="1"/>
  <c r="L163" i="1"/>
  <c r="Q163" i="1"/>
  <c r="I164" i="1"/>
  <c r="L164" i="1"/>
  <c r="Q164" i="1"/>
  <c r="I165" i="1"/>
  <c r="L165" i="1"/>
  <c r="Q165" i="1"/>
  <c r="I166" i="1"/>
  <c r="L166" i="1"/>
  <c r="Q166" i="1"/>
  <c r="I167" i="1"/>
  <c r="L167" i="1"/>
  <c r="Q167" i="1"/>
  <c r="I168" i="1"/>
  <c r="L168" i="1"/>
  <c r="Q168" i="1"/>
  <c r="I169" i="1"/>
  <c r="L169" i="1"/>
  <c r="Q169" i="1"/>
  <c r="I170" i="1"/>
  <c r="L170" i="1"/>
  <c r="Q170" i="1"/>
  <c r="I171" i="1"/>
  <c r="L171" i="1"/>
  <c r="Q171" i="1"/>
  <c r="I172" i="1"/>
  <c r="L172" i="1"/>
  <c r="Q172" i="1"/>
  <c r="I173" i="1"/>
  <c r="L173" i="1"/>
  <c r="Q173" i="1"/>
  <c r="I174" i="1"/>
  <c r="L174" i="1"/>
  <c r="Q174" i="1"/>
  <c r="I175" i="1"/>
  <c r="L175" i="1"/>
  <c r="Q175" i="1"/>
  <c r="I176" i="1"/>
  <c r="L176" i="1"/>
  <c r="Q176" i="1"/>
  <c r="I177" i="1"/>
  <c r="L177" i="1"/>
  <c r="Q177" i="1"/>
  <c r="I178" i="1"/>
  <c r="L178" i="1"/>
  <c r="Q178" i="1"/>
  <c r="I179" i="1"/>
  <c r="L179" i="1"/>
  <c r="Q179" i="1"/>
  <c r="I180" i="1"/>
  <c r="L180" i="1"/>
  <c r="Q180" i="1"/>
  <c r="I181" i="1"/>
  <c r="L181" i="1"/>
  <c r="Q181" i="1"/>
  <c r="I182" i="1"/>
  <c r="L182" i="1"/>
  <c r="Q182" i="1"/>
  <c r="I183" i="1"/>
  <c r="L183" i="1"/>
  <c r="Q183" i="1"/>
  <c r="I184" i="1"/>
  <c r="L184" i="1"/>
  <c r="Q184" i="1"/>
  <c r="I185" i="1"/>
  <c r="L185" i="1"/>
  <c r="Q185" i="1"/>
  <c r="I186" i="1"/>
  <c r="L186" i="1"/>
  <c r="Q186" i="1"/>
  <c r="I187" i="1"/>
  <c r="L187" i="1"/>
  <c r="Q187" i="1"/>
  <c r="I188" i="1"/>
  <c r="L188" i="1"/>
  <c r="Q188" i="1"/>
  <c r="I189" i="1"/>
  <c r="L189" i="1"/>
  <c r="Q189" i="1"/>
  <c r="I190" i="1"/>
  <c r="L190" i="1"/>
  <c r="Q190" i="1"/>
  <c r="I191" i="1"/>
  <c r="L191" i="1"/>
  <c r="Q191" i="1"/>
  <c r="I192" i="1"/>
  <c r="L192" i="1"/>
  <c r="Q192" i="1"/>
  <c r="E193" i="1"/>
  <c r="I193" i="1"/>
  <c r="L193" i="1"/>
  <c r="Q193" i="1"/>
  <c r="I194" i="1"/>
  <c r="L194" i="1"/>
  <c r="Q194" i="1"/>
  <c r="I195" i="1"/>
  <c r="L195" i="1"/>
  <c r="Q195" i="1"/>
  <c r="I196" i="1"/>
  <c r="L196" i="1"/>
  <c r="Q196" i="1"/>
  <c r="I197" i="1"/>
  <c r="L197" i="1"/>
  <c r="Q197" i="1"/>
  <c r="I198" i="1"/>
  <c r="L198" i="1"/>
  <c r="Q198" i="1"/>
  <c r="I199" i="1"/>
  <c r="L199" i="1"/>
  <c r="Q199" i="1"/>
  <c r="I200" i="1"/>
  <c r="L200" i="1"/>
  <c r="Q200" i="1"/>
  <c r="I201" i="1"/>
  <c r="L201" i="1"/>
  <c r="Q201" i="1"/>
  <c r="I202" i="1"/>
  <c r="L202" i="1"/>
  <c r="Q202" i="1"/>
  <c r="I203" i="1"/>
  <c r="L203" i="1"/>
  <c r="Q203" i="1"/>
  <c r="I204" i="1"/>
  <c r="L204" i="1"/>
  <c r="Q204" i="1"/>
  <c r="I205" i="1"/>
  <c r="L205" i="1"/>
  <c r="Q205" i="1"/>
  <c r="I206" i="1"/>
  <c r="L206" i="1"/>
  <c r="Q206" i="1"/>
  <c r="I207" i="1"/>
  <c r="L207" i="1"/>
  <c r="Q207" i="1"/>
  <c r="I208" i="1"/>
  <c r="L208" i="1"/>
  <c r="Q208" i="1"/>
  <c r="I209" i="1"/>
  <c r="L209" i="1"/>
  <c r="Q209" i="1"/>
  <c r="I210" i="1"/>
  <c r="L210" i="1"/>
  <c r="Q210" i="1"/>
  <c r="I211" i="1"/>
  <c r="L211" i="1"/>
  <c r="Q211" i="1"/>
  <c r="I212" i="1"/>
  <c r="L212" i="1"/>
  <c r="Q212" i="1"/>
  <c r="I213" i="1"/>
  <c r="L213" i="1"/>
  <c r="Q213" i="1"/>
  <c r="I214" i="1"/>
  <c r="L214" i="1"/>
  <c r="Q214" i="1"/>
  <c r="I215" i="1"/>
  <c r="L215" i="1"/>
  <c r="Q215" i="1"/>
  <c r="I216" i="1"/>
  <c r="L216" i="1"/>
  <c r="Q216" i="1"/>
  <c r="I217" i="1"/>
  <c r="L217" i="1"/>
  <c r="Q217" i="1"/>
  <c r="I218" i="1"/>
  <c r="L218" i="1"/>
  <c r="Q218" i="1"/>
  <c r="I219" i="1"/>
  <c r="L219" i="1"/>
  <c r="Q219" i="1"/>
  <c r="I220" i="1"/>
  <c r="L220" i="1"/>
  <c r="Q220" i="1"/>
  <c r="I221" i="1"/>
  <c r="L221" i="1"/>
  <c r="Q221" i="1"/>
  <c r="I222" i="1"/>
  <c r="L222" i="1"/>
  <c r="Q222" i="1"/>
  <c r="I223" i="1"/>
  <c r="L223" i="1"/>
  <c r="Q223" i="1"/>
  <c r="I224" i="1"/>
  <c r="L224" i="1"/>
  <c r="Q224" i="1"/>
  <c r="I225" i="1"/>
  <c r="L225" i="1"/>
  <c r="Q225" i="1"/>
  <c r="I226" i="1"/>
  <c r="J226" i="1"/>
  <c r="L226" i="1"/>
  <c r="Q226" i="1"/>
  <c r="I227" i="1"/>
  <c r="L227" i="1"/>
  <c r="Q227" i="1"/>
  <c r="I228" i="1"/>
  <c r="L228" i="1"/>
  <c r="Q228" i="1"/>
  <c r="I229" i="1"/>
  <c r="L229" i="1"/>
  <c r="Q229" i="1"/>
  <c r="I230" i="1"/>
  <c r="L230" i="1"/>
  <c r="Q230" i="1"/>
  <c r="I231" i="1"/>
  <c r="L231" i="1"/>
  <c r="Q231" i="1"/>
  <c r="I232" i="1"/>
  <c r="L232" i="1"/>
  <c r="Q232" i="1"/>
  <c r="I233" i="1"/>
  <c r="L233" i="1"/>
  <c r="Q233" i="1"/>
  <c r="I234" i="1"/>
  <c r="L234" i="1"/>
  <c r="Q234" i="1"/>
  <c r="I235" i="1"/>
  <c r="L235" i="1"/>
  <c r="Q235" i="1"/>
  <c r="I236" i="1"/>
  <c r="L236" i="1"/>
  <c r="Q236" i="1"/>
  <c r="I237" i="1"/>
  <c r="L237" i="1"/>
  <c r="Q237" i="1"/>
  <c r="I238" i="1"/>
  <c r="L238" i="1"/>
  <c r="Q238" i="1"/>
  <c r="I239" i="1"/>
  <c r="L239" i="1"/>
  <c r="Q239" i="1"/>
  <c r="I240" i="1"/>
  <c r="L240" i="1"/>
  <c r="Q240" i="1"/>
  <c r="I241" i="1"/>
  <c r="L241" i="1"/>
  <c r="Q241" i="1"/>
  <c r="I242" i="1"/>
  <c r="L242" i="1"/>
  <c r="Q242" i="1"/>
  <c r="I243" i="1"/>
  <c r="L243" i="1"/>
  <c r="Q243" i="1"/>
  <c r="I244" i="1"/>
  <c r="L244" i="1"/>
  <c r="Q244" i="1"/>
  <c r="I245" i="1"/>
  <c r="L245" i="1"/>
  <c r="Q245" i="1"/>
  <c r="I246" i="1"/>
  <c r="L246" i="1"/>
  <c r="Q246" i="1"/>
  <c r="I247" i="1"/>
  <c r="L247" i="1"/>
  <c r="Q247" i="1"/>
  <c r="I248" i="1"/>
  <c r="L248" i="1"/>
  <c r="Q248" i="1"/>
  <c r="I249" i="1"/>
  <c r="L249" i="1"/>
  <c r="Q249" i="1"/>
  <c r="I250" i="1"/>
  <c r="L250" i="1"/>
  <c r="Q250" i="1"/>
  <c r="I251" i="1"/>
  <c r="L251" i="1"/>
  <c r="Q251" i="1"/>
  <c r="I252" i="1"/>
  <c r="L252" i="1"/>
  <c r="Q252" i="1"/>
  <c r="I253" i="1"/>
  <c r="L253" i="1"/>
  <c r="Q253" i="1"/>
  <c r="I254" i="1"/>
  <c r="L254" i="1"/>
  <c r="Q254" i="1"/>
  <c r="I255" i="1"/>
  <c r="L255" i="1"/>
  <c r="Q255" i="1"/>
  <c r="I256" i="1"/>
  <c r="L256" i="1"/>
  <c r="Q256" i="1"/>
  <c r="I257" i="1"/>
  <c r="L257" i="1"/>
  <c r="Q257" i="1"/>
  <c r="I258" i="1"/>
  <c r="L258" i="1"/>
  <c r="Q258" i="1"/>
  <c r="I259" i="1"/>
  <c r="L259" i="1"/>
  <c r="Q259" i="1"/>
  <c r="I260" i="1"/>
  <c r="L260" i="1"/>
  <c r="Q260" i="1"/>
  <c r="I261" i="1"/>
  <c r="L261" i="1"/>
  <c r="Q261" i="1"/>
  <c r="I262" i="1"/>
  <c r="L262" i="1"/>
  <c r="Q262" i="1"/>
  <c r="I263" i="1"/>
  <c r="L263" i="1"/>
  <c r="Q263" i="1"/>
  <c r="I264" i="1"/>
  <c r="L264" i="1"/>
  <c r="Q264" i="1"/>
  <c r="I265" i="1"/>
  <c r="L265" i="1"/>
  <c r="Q265" i="1"/>
  <c r="I266" i="1"/>
  <c r="L266" i="1"/>
  <c r="Q266" i="1"/>
  <c r="I267" i="1"/>
  <c r="L267" i="1"/>
  <c r="Q267" i="1"/>
  <c r="I268" i="1"/>
  <c r="L268" i="1"/>
  <c r="Q268" i="1"/>
  <c r="I269" i="1"/>
  <c r="L269" i="1"/>
  <c r="Q269" i="1"/>
  <c r="I270" i="1"/>
  <c r="L270" i="1"/>
  <c r="Q270" i="1"/>
  <c r="I271" i="1"/>
  <c r="L271" i="1"/>
  <c r="Q271" i="1"/>
  <c r="I272" i="1"/>
  <c r="L272" i="1"/>
  <c r="Q272" i="1"/>
  <c r="I273" i="1"/>
  <c r="L273" i="1"/>
  <c r="Q273" i="1"/>
  <c r="I274" i="1"/>
  <c r="L274" i="1"/>
  <c r="Q274" i="1"/>
  <c r="I275" i="1"/>
  <c r="L275" i="1"/>
  <c r="Q275" i="1"/>
  <c r="I276" i="1"/>
  <c r="L276" i="1"/>
  <c r="Q276" i="1"/>
  <c r="I277" i="1"/>
  <c r="L277" i="1"/>
  <c r="Q277" i="1"/>
  <c r="I278" i="1"/>
  <c r="L278" i="1"/>
  <c r="Q278" i="1"/>
  <c r="I279" i="1"/>
  <c r="L279" i="1"/>
  <c r="Q279" i="1"/>
  <c r="I280" i="1"/>
  <c r="L280" i="1"/>
  <c r="Q280" i="1"/>
  <c r="I281" i="1"/>
  <c r="L281" i="1"/>
  <c r="Q281" i="1"/>
  <c r="I282" i="1"/>
  <c r="L282" i="1"/>
  <c r="Q282" i="1"/>
  <c r="I283" i="1"/>
  <c r="L283" i="1"/>
  <c r="Q283" i="1"/>
  <c r="I284" i="1"/>
  <c r="L284" i="1"/>
  <c r="Q284" i="1"/>
  <c r="I285" i="1"/>
  <c r="L285" i="1"/>
  <c r="Q285" i="1"/>
  <c r="U285" i="1"/>
  <c r="W285" i="1"/>
  <c r="I286" i="1"/>
  <c r="L286" i="1"/>
  <c r="Q286" i="1"/>
  <c r="I287" i="1"/>
  <c r="L287" i="1"/>
  <c r="Q287" i="1"/>
  <c r="W287" i="1"/>
  <c r="I288" i="1"/>
  <c r="L288" i="1"/>
  <c r="Q288" i="1"/>
  <c r="I289" i="1"/>
  <c r="L289" i="1"/>
  <c r="Q289" i="1"/>
  <c r="I290" i="1"/>
  <c r="L290" i="1"/>
  <c r="Q290" i="1"/>
  <c r="I291" i="1"/>
  <c r="L291" i="1"/>
  <c r="Q291" i="1"/>
  <c r="I292" i="1"/>
  <c r="L292" i="1"/>
  <c r="Q292" i="1"/>
  <c r="I293" i="1"/>
  <c r="L293" i="1"/>
  <c r="Q293" i="1"/>
  <c r="I294" i="1"/>
  <c r="L294" i="1"/>
  <c r="Q294" i="1"/>
  <c r="I295" i="1"/>
  <c r="L295" i="1"/>
  <c r="Q295" i="1"/>
  <c r="I296" i="1"/>
  <c r="L296" i="1"/>
  <c r="Q296" i="1"/>
  <c r="I297" i="1"/>
  <c r="L297" i="1"/>
  <c r="Q297" i="1"/>
  <c r="I298" i="1"/>
  <c r="L298" i="1"/>
  <c r="Q298" i="1"/>
  <c r="I299" i="1"/>
  <c r="L299" i="1"/>
  <c r="Q299" i="1"/>
  <c r="I300" i="1"/>
  <c r="L300" i="1"/>
  <c r="Q300" i="1"/>
  <c r="I301" i="1"/>
  <c r="L301" i="1"/>
  <c r="Q301" i="1"/>
  <c r="I302" i="1"/>
  <c r="L302" i="1"/>
  <c r="Q302" i="1"/>
  <c r="I303" i="1"/>
  <c r="L303" i="1"/>
  <c r="Q303" i="1"/>
  <c r="I304" i="1"/>
  <c r="L304" i="1"/>
  <c r="Q304" i="1"/>
  <c r="I305" i="1"/>
  <c r="L305" i="1"/>
  <c r="Q305" i="1"/>
  <c r="I306" i="1"/>
  <c r="L306" i="1"/>
  <c r="Q306" i="1"/>
  <c r="I307" i="1"/>
  <c r="L307" i="1"/>
  <c r="Q307" i="1"/>
  <c r="I308" i="1"/>
  <c r="L308" i="1"/>
  <c r="Q308" i="1"/>
  <c r="I309" i="1"/>
  <c r="L309" i="1"/>
  <c r="Q309" i="1"/>
  <c r="I310" i="1"/>
  <c r="L310" i="1"/>
  <c r="Q310" i="1"/>
  <c r="I311" i="1"/>
  <c r="L311" i="1"/>
  <c r="Q311" i="1"/>
  <c r="I312" i="1"/>
  <c r="L312" i="1"/>
  <c r="Q312" i="1"/>
  <c r="I313" i="1"/>
  <c r="L313" i="1"/>
  <c r="Q313" i="1"/>
  <c r="I314" i="1"/>
  <c r="L314" i="1"/>
  <c r="Q314" i="1"/>
  <c r="I315" i="1"/>
  <c r="L315" i="1"/>
  <c r="Q315" i="1"/>
  <c r="I316" i="1"/>
  <c r="L316" i="1"/>
  <c r="Q316" i="1"/>
  <c r="I317" i="1"/>
  <c r="L317" i="1"/>
  <c r="Q317" i="1"/>
  <c r="I318" i="1"/>
  <c r="L318" i="1"/>
  <c r="Q318" i="1"/>
  <c r="I319" i="1"/>
  <c r="L319" i="1"/>
  <c r="Q319" i="1"/>
  <c r="I320" i="1"/>
  <c r="L320" i="1"/>
  <c r="Q320" i="1"/>
  <c r="I321" i="1"/>
  <c r="L321" i="1"/>
  <c r="Q321" i="1"/>
  <c r="I322" i="1"/>
  <c r="L322" i="1"/>
  <c r="Q322" i="1"/>
  <c r="I323" i="1"/>
  <c r="L323" i="1"/>
  <c r="Q323" i="1"/>
  <c r="I324" i="1"/>
  <c r="L324" i="1"/>
  <c r="Q324" i="1"/>
  <c r="I325" i="1"/>
  <c r="L325" i="1"/>
  <c r="Q325" i="1"/>
  <c r="I326" i="1"/>
  <c r="L326" i="1"/>
  <c r="Q326" i="1"/>
  <c r="I327" i="1"/>
  <c r="L327" i="1"/>
  <c r="Q327" i="1"/>
  <c r="I328" i="1"/>
  <c r="L328" i="1"/>
  <c r="Q328" i="1"/>
  <c r="I329" i="1"/>
  <c r="L329" i="1"/>
  <c r="Q329" i="1"/>
  <c r="I330" i="1"/>
  <c r="L330" i="1"/>
  <c r="Q330" i="1"/>
  <c r="I331" i="1"/>
  <c r="L331" i="1"/>
  <c r="Q331" i="1"/>
  <c r="I332" i="1"/>
  <c r="L332" i="1"/>
  <c r="Q332" i="1"/>
  <c r="I333" i="1"/>
  <c r="L333" i="1"/>
  <c r="Q333" i="1"/>
  <c r="I334" i="1"/>
  <c r="L334" i="1"/>
  <c r="Q334" i="1"/>
  <c r="I335" i="1"/>
  <c r="L335" i="1"/>
  <c r="Q335" i="1"/>
  <c r="I336" i="1"/>
  <c r="L336" i="1"/>
  <c r="Q336" i="1"/>
  <c r="I337" i="1"/>
  <c r="L337" i="1"/>
  <c r="Q337" i="1"/>
  <c r="I338" i="1"/>
  <c r="L338" i="1"/>
  <c r="Q338" i="1"/>
  <c r="I339" i="1"/>
  <c r="L339" i="1"/>
  <c r="Q339" i="1"/>
  <c r="I340" i="1"/>
  <c r="L340" i="1"/>
  <c r="Q340" i="1"/>
  <c r="I341" i="1"/>
  <c r="L341" i="1"/>
  <c r="Q341" i="1"/>
  <c r="E342" i="1"/>
  <c r="I342" i="1"/>
  <c r="L342" i="1"/>
  <c r="Q342" i="1"/>
  <c r="I343" i="1"/>
  <c r="L343" i="1"/>
  <c r="Q343" i="1"/>
  <c r="I344" i="1"/>
  <c r="L344" i="1"/>
  <c r="Q344" i="1"/>
  <c r="I345" i="1"/>
  <c r="L345" i="1"/>
  <c r="Q345" i="1"/>
  <c r="I346" i="1"/>
  <c r="L346" i="1"/>
  <c r="Q346" i="1"/>
  <c r="I347" i="1"/>
  <c r="L347" i="1"/>
  <c r="Q347" i="1"/>
  <c r="I348" i="1"/>
  <c r="L348" i="1"/>
  <c r="Q348" i="1"/>
  <c r="I349" i="1"/>
  <c r="L349" i="1"/>
  <c r="Q349" i="1"/>
  <c r="I350" i="1"/>
  <c r="L350" i="1"/>
  <c r="Q350" i="1"/>
  <c r="I351" i="1"/>
  <c r="L351" i="1"/>
  <c r="Q351" i="1"/>
  <c r="I352" i="1"/>
  <c r="L352" i="1"/>
  <c r="Q352" i="1"/>
  <c r="I353" i="1"/>
  <c r="L353" i="1"/>
  <c r="Q353" i="1"/>
  <c r="I354" i="1"/>
  <c r="L354" i="1"/>
  <c r="Q354" i="1"/>
  <c r="I355" i="1"/>
  <c r="L355" i="1"/>
  <c r="Q355" i="1"/>
  <c r="I356" i="1"/>
  <c r="L356" i="1"/>
  <c r="Q356" i="1"/>
  <c r="I357" i="1"/>
  <c r="L357" i="1"/>
  <c r="Q357" i="1"/>
  <c r="I358" i="1"/>
  <c r="L358" i="1"/>
  <c r="Q358" i="1"/>
  <c r="I359" i="1"/>
  <c r="L359" i="1"/>
  <c r="Q359" i="1"/>
  <c r="I360" i="1"/>
  <c r="L360" i="1"/>
  <c r="Q360" i="1"/>
  <c r="I361" i="1"/>
  <c r="L361" i="1"/>
  <c r="Q361" i="1"/>
  <c r="I362" i="1"/>
  <c r="L362" i="1"/>
  <c r="Q362" i="1"/>
  <c r="I363" i="1"/>
  <c r="L363" i="1"/>
  <c r="Q363" i="1"/>
  <c r="I364" i="1"/>
  <c r="L364" i="1"/>
  <c r="Q364" i="1"/>
  <c r="I365" i="1"/>
  <c r="L365" i="1"/>
  <c r="Q365" i="1"/>
  <c r="I366" i="1"/>
  <c r="L366" i="1"/>
  <c r="Q366" i="1"/>
  <c r="I367" i="1"/>
  <c r="L367" i="1"/>
  <c r="Q367" i="1"/>
  <c r="I368" i="1"/>
  <c r="L368" i="1"/>
  <c r="Q368" i="1"/>
  <c r="I369" i="1"/>
  <c r="L369" i="1"/>
  <c r="Q369" i="1"/>
  <c r="I370" i="1"/>
  <c r="L370" i="1"/>
  <c r="Q370" i="1"/>
  <c r="I371" i="1"/>
  <c r="L371" i="1"/>
  <c r="Q371" i="1"/>
  <c r="I372" i="1"/>
  <c r="L372" i="1"/>
  <c r="Q372" i="1"/>
  <c r="I373" i="1"/>
  <c r="L373" i="1"/>
  <c r="Q373" i="1"/>
  <c r="I374" i="1"/>
  <c r="L374" i="1"/>
  <c r="Q374" i="1"/>
  <c r="I375" i="1"/>
  <c r="L375" i="1"/>
  <c r="Q375" i="1"/>
  <c r="I376" i="1"/>
  <c r="L376" i="1"/>
  <c r="Q376" i="1"/>
  <c r="I377" i="1"/>
  <c r="L377" i="1"/>
  <c r="Q377" i="1"/>
  <c r="I378" i="1"/>
  <c r="L378" i="1"/>
  <c r="Q378" i="1"/>
  <c r="I379" i="1"/>
  <c r="L379" i="1"/>
  <c r="Q379" i="1"/>
  <c r="I380" i="1"/>
  <c r="L380" i="1"/>
  <c r="Q380" i="1"/>
  <c r="I381" i="1"/>
  <c r="L381" i="1"/>
  <c r="Q381" i="1"/>
  <c r="I382" i="1"/>
  <c r="L382" i="1"/>
  <c r="Q382" i="1"/>
  <c r="I383" i="1"/>
  <c r="L383" i="1"/>
  <c r="Q383" i="1"/>
  <c r="I384" i="1"/>
  <c r="L384" i="1"/>
  <c r="Q384" i="1"/>
  <c r="I385" i="1"/>
  <c r="L385" i="1"/>
  <c r="Q385" i="1"/>
  <c r="I386" i="1"/>
  <c r="L386" i="1"/>
  <c r="Q386" i="1"/>
  <c r="I387" i="1"/>
  <c r="L387" i="1"/>
  <c r="Q387" i="1"/>
  <c r="I388" i="1"/>
  <c r="J388" i="1"/>
  <c r="L388" i="1"/>
  <c r="Q388" i="1"/>
  <c r="I389" i="1"/>
  <c r="L389" i="1"/>
  <c r="Q389" i="1"/>
  <c r="I390" i="1"/>
  <c r="L390" i="1"/>
  <c r="Q390" i="1"/>
  <c r="I391" i="1"/>
  <c r="L391" i="1"/>
  <c r="Q391" i="1"/>
  <c r="I392" i="1"/>
  <c r="L392" i="1"/>
  <c r="Q392" i="1"/>
  <c r="I393" i="1"/>
  <c r="L393" i="1"/>
  <c r="Q393" i="1"/>
  <c r="I394" i="1"/>
  <c r="L394" i="1"/>
  <c r="Q394" i="1"/>
  <c r="I395" i="1"/>
  <c r="L395" i="1"/>
  <c r="Q395" i="1"/>
  <c r="I396" i="1"/>
  <c r="L396" i="1"/>
  <c r="Q396" i="1"/>
  <c r="I397" i="1"/>
  <c r="L397" i="1"/>
  <c r="Q397" i="1"/>
  <c r="I398" i="1"/>
  <c r="L398" i="1"/>
  <c r="Q398" i="1"/>
  <c r="I399" i="1"/>
  <c r="L399" i="1"/>
  <c r="Q399" i="1"/>
  <c r="I400" i="1"/>
  <c r="L400" i="1"/>
  <c r="Q400" i="1"/>
  <c r="I401" i="1"/>
  <c r="L401" i="1"/>
  <c r="Q401" i="1"/>
  <c r="I402" i="1"/>
  <c r="L402" i="1"/>
  <c r="Q402" i="1"/>
  <c r="I403" i="1"/>
  <c r="L403" i="1"/>
  <c r="Q403" i="1"/>
  <c r="I404" i="1"/>
  <c r="L404" i="1"/>
  <c r="Q404" i="1"/>
  <c r="I405" i="1"/>
  <c r="L405" i="1"/>
  <c r="Q405" i="1"/>
  <c r="I406" i="1"/>
  <c r="L406" i="1"/>
  <c r="Q406" i="1"/>
  <c r="I407" i="1"/>
  <c r="L407" i="1"/>
  <c r="Q407" i="1"/>
  <c r="I408" i="1"/>
  <c r="L408" i="1"/>
  <c r="Q408" i="1"/>
  <c r="I409" i="1"/>
  <c r="L409" i="1"/>
  <c r="Q409" i="1"/>
  <c r="I410" i="1"/>
  <c r="L410" i="1"/>
  <c r="Q410" i="1"/>
  <c r="I411" i="1"/>
  <c r="L411" i="1"/>
  <c r="Q411" i="1"/>
  <c r="I412" i="1"/>
  <c r="L412" i="1"/>
  <c r="Q412" i="1"/>
  <c r="I413" i="1"/>
  <c r="L413" i="1"/>
  <c r="Q413" i="1"/>
  <c r="I414" i="1"/>
  <c r="L414" i="1"/>
  <c r="Q414" i="1"/>
  <c r="I415" i="1"/>
  <c r="L415" i="1"/>
  <c r="Q415" i="1"/>
  <c r="I416" i="1"/>
  <c r="L416" i="1"/>
  <c r="Q416" i="1"/>
  <c r="I417" i="1"/>
  <c r="J417" i="1"/>
  <c r="L417" i="1"/>
  <c r="Q417" i="1"/>
  <c r="I418" i="1"/>
  <c r="L418" i="1"/>
  <c r="Q418" i="1"/>
  <c r="I419" i="1"/>
  <c r="L419" i="1"/>
  <c r="Q419" i="1"/>
  <c r="I420" i="1"/>
  <c r="L420" i="1"/>
  <c r="Q420" i="1"/>
  <c r="I421" i="1"/>
  <c r="L421" i="1"/>
  <c r="Q421" i="1"/>
  <c r="I422" i="1"/>
  <c r="L422" i="1"/>
  <c r="Q422" i="1"/>
  <c r="I423" i="1"/>
  <c r="L423" i="1"/>
  <c r="Q423" i="1"/>
  <c r="I424" i="1"/>
  <c r="L424" i="1"/>
  <c r="Q424" i="1"/>
  <c r="I425" i="1"/>
  <c r="L425" i="1"/>
  <c r="Q425" i="1"/>
  <c r="I426" i="1"/>
  <c r="L426" i="1"/>
  <c r="Q426" i="1"/>
  <c r="I427" i="1"/>
  <c r="L427" i="1"/>
  <c r="Q427" i="1"/>
  <c r="I428" i="1"/>
  <c r="L428" i="1"/>
  <c r="Q428" i="1"/>
  <c r="I429" i="1"/>
  <c r="L429" i="1"/>
  <c r="Q429" i="1"/>
  <c r="I430" i="1"/>
  <c r="L430" i="1"/>
  <c r="Q430" i="1"/>
  <c r="I431" i="1"/>
  <c r="L431" i="1"/>
  <c r="Q431" i="1"/>
  <c r="I432" i="1"/>
  <c r="L432" i="1"/>
  <c r="Q432" i="1"/>
  <c r="I433" i="1"/>
  <c r="L433" i="1"/>
  <c r="Q433" i="1"/>
  <c r="I434" i="1"/>
  <c r="L434" i="1"/>
  <c r="Q434" i="1"/>
  <c r="I435" i="1"/>
  <c r="L435" i="1"/>
  <c r="Q435" i="1"/>
  <c r="I436" i="1"/>
  <c r="L436" i="1"/>
  <c r="Q436" i="1"/>
  <c r="I437" i="1"/>
  <c r="L437" i="1"/>
  <c r="Q437" i="1"/>
  <c r="I438" i="1"/>
  <c r="L438" i="1"/>
  <c r="Q438" i="1"/>
  <c r="I439" i="1"/>
  <c r="L439" i="1"/>
  <c r="Q439" i="1"/>
  <c r="I440" i="1"/>
  <c r="L440" i="1"/>
  <c r="Q440" i="1"/>
  <c r="I441" i="1"/>
  <c r="L441" i="1"/>
  <c r="Q441" i="1"/>
  <c r="I442" i="1"/>
  <c r="L442" i="1"/>
  <c r="Q442" i="1"/>
  <c r="I443" i="1"/>
  <c r="L443" i="1"/>
  <c r="Q443" i="1"/>
  <c r="I444" i="1"/>
  <c r="L444" i="1"/>
  <c r="Q444" i="1"/>
  <c r="I445" i="1"/>
  <c r="L445" i="1"/>
  <c r="Q445" i="1"/>
  <c r="I446" i="1"/>
  <c r="L446" i="1"/>
  <c r="Q446" i="1"/>
  <c r="I447" i="1"/>
  <c r="L447" i="1"/>
  <c r="I448" i="1"/>
  <c r="L448" i="1"/>
  <c r="I449" i="1"/>
  <c r="L449" i="1"/>
  <c r="I450" i="1"/>
  <c r="L450" i="1"/>
  <c r="I451" i="1"/>
  <c r="L451" i="1"/>
  <c r="I452" i="1"/>
  <c r="L452" i="1"/>
  <c r="I453" i="1"/>
  <c r="L453" i="1"/>
  <c r="I454" i="1"/>
  <c r="L454" i="1"/>
  <c r="I455" i="1"/>
  <c r="L455" i="1"/>
  <c r="I456" i="1"/>
  <c r="L456" i="1"/>
  <c r="I457" i="1"/>
  <c r="L457" i="1"/>
  <c r="I458" i="1"/>
  <c r="L458" i="1"/>
  <c r="I459" i="1"/>
  <c r="L459" i="1"/>
  <c r="I460" i="1"/>
  <c r="L460" i="1"/>
  <c r="I461" i="1"/>
  <c r="L461" i="1"/>
  <c r="I462" i="1"/>
  <c r="L462" i="1"/>
  <c r="I463" i="1"/>
  <c r="L463" i="1"/>
  <c r="I464" i="1"/>
  <c r="L464" i="1"/>
  <c r="I465" i="1"/>
  <c r="L465" i="1"/>
  <c r="I466" i="1"/>
  <c r="L466" i="1"/>
  <c r="I467" i="1"/>
  <c r="L467" i="1"/>
  <c r="I468" i="1"/>
  <c r="L468" i="1"/>
  <c r="I469" i="1"/>
  <c r="L469" i="1"/>
  <c r="I470" i="1"/>
  <c r="L470" i="1"/>
  <c r="I471" i="1"/>
  <c r="L471" i="1"/>
  <c r="I472" i="1"/>
  <c r="L472" i="1"/>
  <c r="I473" i="1"/>
  <c r="L473" i="1"/>
  <c r="I474" i="1"/>
  <c r="J474" i="1"/>
  <c r="I475" i="1"/>
  <c r="I476" i="1"/>
  <c r="J476" i="1"/>
  <c r="I477" i="1"/>
  <c r="I478" i="1"/>
  <c r="I479" i="1"/>
  <c r="I480" i="1"/>
  <c r="J480" i="1"/>
  <c r="I481" i="1"/>
  <c r="J481" i="1"/>
  <c r="I482" i="1"/>
  <c r="J482" i="1"/>
  <c r="I483" i="1"/>
  <c r="J483" i="1"/>
  <c r="I484" i="1"/>
  <c r="J484" i="1"/>
  <c r="I485" i="1"/>
  <c r="J485" i="1"/>
  <c r="I486" i="1"/>
  <c r="J486" i="1"/>
  <c r="I487" i="1"/>
  <c r="J487" i="1"/>
  <c r="I488" i="1"/>
  <c r="J488" i="1"/>
  <c r="I489" i="1"/>
  <c r="J489" i="1"/>
  <c r="I490" i="1"/>
  <c r="J490" i="1"/>
  <c r="I491" i="1"/>
  <c r="J491" i="1"/>
  <c r="I492" i="1"/>
  <c r="J492" i="1"/>
  <c r="I493" i="1"/>
  <c r="J493" i="1"/>
  <c r="I494" i="1"/>
  <c r="J494" i="1"/>
  <c r="I495" i="1"/>
  <c r="J495" i="1"/>
  <c r="I496" i="1"/>
  <c r="J496" i="1"/>
  <c r="I497" i="1"/>
  <c r="J497" i="1"/>
  <c r="I498" i="1"/>
  <c r="J498" i="1"/>
  <c r="I499" i="1"/>
  <c r="J499" i="1"/>
  <c r="I500" i="1"/>
  <c r="J500" i="1"/>
  <c r="I501" i="1"/>
  <c r="J501" i="1"/>
  <c r="I502" i="1"/>
  <c r="J502" i="1"/>
  <c r="I503" i="1"/>
  <c r="J503" i="1"/>
  <c r="I504" i="1"/>
  <c r="J504" i="1"/>
  <c r="I505" i="1"/>
  <c r="J505" i="1"/>
  <c r="I506" i="1"/>
  <c r="J506" i="1"/>
  <c r="I507" i="1"/>
  <c r="J507" i="1"/>
  <c r="I508" i="1"/>
  <c r="J508" i="1"/>
  <c r="I509" i="1"/>
  <c r="J509" i="1"/>
  <c r="I510" i="1"/>
  <c r="J510" i="1"/>
  <c r="I511" i="1"/>
  <c r="J511" i="1"/>
  <c r="I512" i="1"/>
  <c r="J512" i="1"/>
  <c r="I513" i="1"/>
  <c r="J513" i="1"/>
  <c r="I514" i="1"/>
  <c r="J514" i="1"/>
  <c r="I515" i="1"/>
  <c r="J515" i="1"/>
  <c r="I516" i="1"/>
  <c r="J516" i="1"/>
  <c r="I517" i="1"/>
  <c r="J517" i="1"/>
  <c r="I518" i="1"/>
  <c r="J518" i="1"/>
  <c r="I519" i="1"/>
  <c r="J519" i="1"/>
  <c r="I520" i="1"/>
  <c r="J520" i="1"/>
  <c r="I521" i="1"/>
  <c r="J521" i="1"/>
  <c r="I522" i="1"/>
  <c r="J522" i="1"/>
  <c r="I523" i="1"/>
  <c r="J523" i="1"/>
  <c r="I524" i="1"/>
  <c r="J524" i="1"/>
  <c r="I525" i="1"/>
  <c r="J525" i="1"/>
  <c r="I526" i="1"/>
  <c r="J526" i="1"/>
  <c r="I527" i="1"/>
  <c r="J527" i="1"/>
  <c r="I528" i="1"/>
  <c r="J528" i="1"/>
  <c r="I529" i="1"/>
  <c r="J529" i="1"/>
  <c r="I530" i="1"/>
  <c r="J530" i="1"/>
  <c r="I531" i="1"/>
  <c r="J531" i="1"/>
  <c r="I532" i="1"/>
  <c r="J532" i="1"/>
  <c r="I533" i="1"/>
  <c r="J533" i="1"/>
  <c r="I534" i="1"/>
  <c r="J534" i="1"/>
  <c r="I535" i="1"/>
  <c r="J535" i="1"/>
  <c r="I536" i="1"/>
  <c r="J536" i="1"/>
  <c r="I537" i="1"/>
  <c r="J537" i="1"/>
  <c r="I538" i="1"/>
  <c r="J538" i="1"/>
  <c r="I539" i="1"/>
  <c r="J539" i="1"/>
  <c r="I540" i="1"/>
  <c r="J540" i="1"/>
  <c r="I541" i="1"/>
  <c r="J541" i="1"/>
  <c r="I542" i="1"/>
  <c r="J542" i="1"/>
  <c r="I543" i="1"/>
  <c r="J543" i="1"/>
  <c r="I544" i="1"/>
  <c r="J544" i="1"/>
  <c r="I545" i="1"/>
  <c r="J545" i="1"/>
  <c r="I546" i="1"/>
  <c r="J546" i="1"/>
  <c r="I547" i="1"/>
  <c r="J547" i="1"/>
  <c r="I548" i="1"/>
  <c r="J548" i="1"/>
  <c r="I549" i="1"/>
  <c r="J549" i="1"/>
  <c r="I550" i="1"/>
  <c r="J550" i="1"/>
  <c r="I551" i="1"/>
  <c r="J551" i="1"/>
  <c r="I552" i="1"/>
  <c r="J552" i="1"/>
  <c r="I553" i="1"/>
  <c r="J553" i="1"/>
  <c r="I554" i="1"/>
  <c r="J554" i="1"/>
  <c r="I555" i="1"/>
  <c r="J555" i="1"/>
  <c r="I556" i="1"/>
  <c r="J556" i="1"/>
  <c r="I557" i="1"/>
  <c r="J557" i="1"/>
  <c r="I558" i="1"/>
  <c r="J558" i="1"/>
  <c r="I559" i="1"/>
  <c r="J559" i="1"/>
  <c r="I560" i="1"/>
  <c r="J560" i="1"/>
  <c r="I561" i="1"/>
  <c r="J561" i="1"/>
  <c r="I562" i="1"/>
  <c r="J562" i="1"/>
  <c r="I563" i="1"/>
  <c r="J563" i="1"/>
  <c r="I564" i="1"/>
  <c r="J564" i="1"/>
  <c r="I565" i="1"/>
  <c r="J565" i="1"/>
  <c r="I566" i="1"/>
  <c r="J566" i="1"/>
  <c r="I567" i="1"/>
  <c r="J567" i="1"/>
  <c r="I568" i="1"/>
  <c r="J568" i="1"/>
  <c r="I569" i="1"/>
  <c r="J569" i="1"/>
  <c r="I570" i="1"/>
  <c r="J570" i="1"/>
  <c r="I571" i="1"/>
  <c r="J571" i="1"/>
  <c r="I572" i="1"/>
  <c r="J572" i="1"/>
  <c r="I573" i="1"/>
  <c r="J573" i="1"/>
  <c r="I574" i="1"/>
  <c r="J574" i="1"/>
  <c r="I575" i="1"/>
  <c r="J575" i="1"/>
  <c r="I576" i="1"/>
  <c r="J576" i="1"/>
  <c r="I577" i="1"/>
  <c r="J577" i="1"/>
  <c r="I578" i="1"/>
  <c r="J578" i="1"/>
  <c r="I579" i="1"/>
  <c r="J579" i="1"/>
  <c r="I580" i="1"/>
  <c r="J580" i="1"/>
  <c r="I581" i="1"/>
  <c r="J581" i="1"/>
  <c r="I582" i="1"/>
  <c r="J582" i="1"/>
  <c r="I583" i="1"/>
  <c r="J583" i="1"/>
  <c r="I584" i="1"/>
  <c r="J584" i="1"/>
  <c r="I585" i="1"/>
  <c r="J585" i="1"/>
  <c r="I586" i="1"/>
  <c r="J586" i="1"/>
  <c r="I587" i="1"/>
  <c r="J587" i="1"/>
  <c r="I588" i="1"/>
  <c r="J588" i="1"/>
  <c r="H80" i="2"/>
  <c r="B11" i="3"/>
  <c r="B13" i="3"/>
</calcChain>
</file>

<file path=xl/comments1.xml><?xml version="1.0" encoding="utf-8"?>
<comments xmlns="http://schemas.openxmlformats.org/spreadsheetml/2006/main">
  <authors>
    <author>LEE KRESGE</author>
    <author>Lee Kresge</author>
  </authors>
  <commentList>
    <comment ref="H1" authorId="0">
      <text>
        <r>
          <rPr>
            <b/>
            <sz val="9"/>
            <color indexed="81"/>
            <rFont val="Verdana"/>
          </rPr>
          <t xml:space="preserve">This is how many miles I've driven since the last gas PIP started flashing. </t>
        </r>
      </text>
    </comment>
    <comment ref="M2" authorId="0">
      <text>
        <r>
          <rPr>
            <b/>
            <sz val="9"/>
            <color indexed="81"/>
            <rFont val="Verdana"/>
          </rPr>
          <t>LEE KRESGE:</t>
        </r>
        <r>
          <rPr>
            <sz val="9"/>
            <color indexed="81"/>
            <rFont val="Verdana"/>
          </rPr>
          <t xml:space="preserve">
Left.  Replaced by Dennis Baker.</t>
        </r>
      </text>
    </comment>
    <comment ref="A3" authorId="0">
      <text>
        <r>
          <rPr>
            <b/>
            <sz val="9"/>
            <color indexed="81"/>
            <rFont val="Verdana"/>
          </rPr>
          <t>9:18am</t>
        </r>
      </text>
    </comment>
    <comment ref="A4" authorId="0">
      <text>
        <r>
          <rPr>
            <b/>
            <sz val="9"/>
            <color indexed="81"/>
            <rFont val="Verdana"/>
          </rPr>
          <t>3:07pm</t>
        </r>
      </text>
    </comment>
    <comment ref="D4" authorId="0">
      <text>
        <r>
          <rPr>
            <b/>
            <sz val="9"/>
            <color indexed="81"/>
            <rFont val="Verdana"/>
          </rPr>
          <t>Lost gas on overfill ??gal</t>
        </r>
      </text>
    </comment>
    <comment ref="A5" authorId="0">
      <text>
        <r>
          <rPr>
            <b/>
            <sz val="9"/>
            <color indexed="81"/>
            <rFont val="Verdana"/>
          </rPr>
          <t>8:22pm</t>
        </r>
      </text>
    </comment>
    <comment ref="A6" authorId="0">
      <text>
        <r>
          <rPr>
            <b/>
            <sz val="9"/>
            <color indexed="81"/>
            <rFont val="Verdana"/>
          </rPr>
          <t>10:40am</t>
        </r>
      </text>
    </comment>
    <comment ref="A10" authorId="0">
      <text>
        <r>
          <rPr>
            <b/>
            <sz val="9"/>
            <color indexed="81"/>
            <rFont val="Verdana"/>
          </rPr>
          <t>4:16pm</t>
        </r>
      </text>
    </comment>
    <comment ref="B22" authorId="0">
      <text>
        <r>
          <rPr>
            <b/>
            <sz val="9"/>
            <color indexed="81"/>
            <rFont val="Verdana"/>
          </rPr>
          <t>1 bottle PI</t>
        </r>
      </text>
    </comment>
    <comment ref="B23" authorId="0">
      <text>
        <r>
          <rPr>
            <b/>
            <sz val="9"/>
            <color indexed="81"/>
            <rFont val="Verdana"/>
          </rPr>
          <t>was 29,842</t>
        </r>
      </text>
    </comment>
    <comment ref="O25" authorId="0">
      <text>
        <r>
          <rPr>
            <b/>
            <sz val="9"/>
            <color indexed="81"/>
            <rFont val="Verdana"/>
          </rPr>
          <t>Fuel Bladder max capacity</t>
        </r>
      </text>
    </comment>
    <comment ref="A28" authorId="0">
      <text>
        <r>
          <rPr>
            <b/>
            <sz val="9"/>
            <color indexed="81"/>
            <rFont val="Verdana"/>
          </rPr>
          <t>3:13pm</t>
        </r>
      </text>
    </comment>
    <comment ref="A37" authorId="0">
      <text>
        <r>
          <rPr>
            <b/>
            <sz val="9"/>
            <color indexed="81"/>
            <rFont val="Verdana"/>
          </rPr>
          <t>8:07am</t>
        </r>
      </text>
    </comment>
    <comment ref="D40" authorId="0">
      <text>
        <r>
          <rPr>
            <b/>
            <sz val="9"/>
            <color indexed="81"/>
            <rFont val="Verdana"/>
          </rPr>
          <t>Jammed to fill</t>
        </r>
      </text>
    </comment>
    <comment ref="D63" authorId="0">
      <text>
        <r>
          <rPr>
            <b/>
            <sz val="9"/>
            <color indexed="81"/>
            <rFont val="Verdana"/>
          </rPr>
          <t>Jammed 2 fill</t>
        </r>
      </text>
    </comment>
    <comment ref="A84" authorId="0">
      <text>
        <r>
          <rPr>
            <b/>
            <sz val="9"/>
            <color indexed="81"/>
            <rFont val="Verdana"/>
          </rPr>
          <t>21:25</t>
        </r>
      </text>
    </comment>
    <comment ref="A85" authorId="0">
      <text>
        <r>
          <rPr>
            <b/>
            <sz val="9"/>
            <color indexed="81"/>
            <rFont val="Verdana"/>
          </rPr>
          <t>21:02</t>
        </r>
      </text>
    </comment>
    <comment ref="A88" authorId="0">
      <text>
        <r>
          <rPr>
            <b/>
            <sz val="9"/>
            <color indexed="81"/>
            <rFont val="Verdana"/>
          </rPr>
          <t>14:26</t>
        </r>
      </text>
    </comment>
    <comment ref="A90" authorId="0">
      <text>
        <r>
          <rPr>
            <b/>
            <sz val="9"/>
            <color indexed="81"/>
            <rFont val="Verdana"/>
          </rPr>
          <t>18:12</t>
        </r>
      </text>
    </comment>
    <comment ref="D110" authorId="0">
      <text>
        <r>
          <rPr>
            <b/>
            <sz val="9"/>
            <color indexed="81"/>
            <rFont val="Verdana"/>
          </rPr>
          <t>OVERFILLED!</t>
        </r>
      </text>
    </comment>
    <comment ref="K115" authorId="0">
      <text>
        <r>
          <rPr>
            <b/>
            <sz val="9"/>
            <color indexed="81"/>
            <rFont val="Verdana"/>
          </rPr>
          <t>LEE KRESGE:</t>
        </r>
        <r>
          <rPr>
            <sz val="9"/>
            <color indexed="81"/>
            <rFont val="Verdana"/>
          </rPr>
          <t xml:space="preserve">
Lots of idling</t>
        </r>
      </text>
    </comment>
    <comment ref="K125" authorId="0">
      <text>
        <r>
          <rPr>
            <b/>
            <sz val="9"/>
            <color indexed="81"/>
            <rFont val="Verdana"/>
          </rPr>
          <t>LEE KRESGE:</t>
        </r>
        <r>
          <rPr>
            <sz val="9"/>
            <color indexed="81"/>
            <rFont val="Verdana"/>
          </rPr>
          <t xml:space="preserve">
FAST up 81 in cold snow</t>
        </r>
      </text>
    </comment>
    <comment ref="D132" authorId="0">
      <text>
        <r>
          <rPr>
            <b/>
            <sz val="9"/>
            <color indexed="81"/>
            <rFont val="Verdana"/>
          </rPr>
          <t>LEE KRESGE:</t>
        </r>
        <r>
          <rPr>
            <sz val="9"/>
            <color indexed="81"/>
            <rFont val="Verdana"/>
          </rPr>
          <t xml:space="preserve">
Idiot did not fill tank (full serve)  </t>
        </r>
      </text>
    </comment>
    <comment ref="K133" authorId="0">
      <text>
        <r>
          <rPr>
            <b/>
            <sz val="9"/>
            <color indexed="81"/>
            <rFont val="Verdana"/>
          </rPr>
          <t>LEE KRESGE:</t>
        </r>
        <r>
          <rPr>
            <sz val="9"/>
            <color indexed="81"/>
            <rFont val="Verdana"/>
          </rPr>
          <t xml:space="preserve">
Can't calculate due to previous tank not full</t>
        </r>
      </text>
    </comment>
    <comment ref="M136" authorId="0">
      <text>
        <r>
          <rPr>
            <b/>
            <sz val="9"/>
            <color indexed="81"/>
            <rFont val="Verdana"/>
          </rPr>
          <t>LEE KRESGE:</t>
        </r>
        <r>
          <rPr>
            <sz val="9"/>
            <color indexed="81"/>
            <rFont val="Verdana"/>
          </rPr>
          <t xml:space="preserve">
Clifton Springs</t>
        </r>
      </text>
    </comment>
    <comment ref="A153" authorId="0">
      <text>
        <r>
          <rPr>
            <b/>
            <sz val="9"/>
            <color indexed="81"/>
            <rFont val="Verdana"/>
          </rPr>
          <t>LEE KRESGE:</t>
        </r>
        <r>
          <rPr>
            <sz val="9"/>
            <color indexed="81"/>
            <rFont val="Verdana"/>
          </rPr>
          <t xml:space="preserve">
9:12pm Home from Wolfe's</t>
        </r>
      </text>
    </comment>
    <comment ref="D191" authorId="0">
      <text>
        <r>
          <rPr>
            <b/>
            <sz val="9"/>
            <color indexed="81"/>
            <rFont val="Verdana"/>
          </rPr>
          <t>LEE KRESGE:</t>
        </r>
        <r>
          <rPr>
            <sz val="9"/>
            <color indexed="81"/>
            <rFont val="Verdana"/>
          </rPr>
          <t xml:space="preserve">
Likely not filled due to prepay estimate. </t>
        </r>
      </text>
    </comment>
    <comment ref="D214" authorId="0">
      <text>
        <r>
          <rPr>
            <b/>
            <sz val="9"/>
            <color indexed="81"/>
            <rFont val="Verdana"/>
          </rPr>
          <t>LEE KRESGE:</t>
        </r>
        <r>
          <rPr>
            <sz val="9"/>
            <color indexed="81"/>
            <rFont val="Verdana"/>
          </rPr>
          <t xml:space="preserve">
86 Octane</t>
        </r>
      </text>
    </comment>
    <comment ref="H219" authorId="0">
      <text>
        <r>
          <rPr>
            <b/>
            <sz val="9"/>
            <color indexed="81"/>
            <rFont val="Verdana"/>
          </rPr>
          <t>LEE KRESGE:</t>
        </r>
        <r>
          <rPr>
            <sz val="9"/>
            <color indexed="81"/>
            <rFont val="Verdana"/>
          </rPr>
          <t xml:space="preserve">
AJK fill</t>
        </r>
      </text>
    </comment>
    <comment ref="M234" authorId="0">
      <text>
        <r>
          <rPr>
            <b/>
            <sz val="9"/>
            <color indexed="81"/>
            <rFont val="Verdana"/>
          </rPr>
          <t>LEE KRESGE:</t>
        </r>
        <r>
          <rPr>
            <sz val="9"/>
            <color indexed="81"/>
            <rFont val="Verdana"/>
          </rPr>
          <t xml:space="preserve">
@ Rt12/81 outside ABay</t>
        </r>
      </text>
    </comment>
    <comment ref="D237" authorId="0">
      <text>
        <r>
          <rPr>
            <b/>
            <sz val="9"/>
            <color indexed="81"/>
            <rFont val="Verdana"/>
          </rPr>
          <t>LEE KRESGE:</t>
        </r>
        <r>
          <rPr>
            <sz val="9"/>
            <color indexed="81"/>
            <rFont val="Verdana"/>
          </rPr>
          <t xml:space="preserve">
Jammed full</t>
        </r>
      </text>
    </comment>
    <comment ref="D251" authorId="0">
      <text>
        <r>
          <rPr>
            <b/>
            <sz val="9"/>
            <color indexed="81"/>
            <rFont val="Verdana"/>
          </rPr>
          <t>LEE KRESGE:</t>
        </r>
        <r>
          <rPr>
            <sz val="9"/>
            <color indexed="81"/>
            <rFont val="Verdana"/>
          </rPr>
          <t xml:space="preserve">
Jammed full</t>
        </r>
      </text>
    </comment>
    <comment ref="M258" authorId="0">
      <text>
        <r>
          <rPr>
            <b/>
            <sz val="9"/>
            <color indexed="81"/>
            <rFont val="Verdana"/>
          </rPr>
          <t>LEE KRESGE:</t>
        </r>
        <r>
          <rPr>
            <sz val="9"/>
            <color indexed="81"/>
            <rFont val="Verdana"/>
          </rPr>
          <t xml:space="preserve">
Snows ON</t>
        </r>
      </text>
    </comment>
    <comment ref="D259" authorId="0">
      <text>
        <r>
          <rPr>
            <b/>
            <sz val="9"/>
            <color indexed="81"/>
            <rFont val="Verdana"/>
          </rPr>
          <t>LEE KRESGE:</t>
        </r>
        <r>
          <rPr>
            <sz val="9"/>
            <color indexed="81"/>
            <rFont val="Verdana"/>
          </rPr>
          <t xml:space="preserve">
Jammed full</t>
        </r>
      </text>
    </comment>
    <comment ref="D275" authorId="0">
      <text>
        <r>
          <rPr>
            <b/>
            <sz val="9"/>
            <color indexed="81"/>
            <rFont val="Verdana"/>
          </rPr>
          <t>LEE KRESGE:</t>
        </r>
        <r>
          <rPr>
            <sz val="9"/>
            <color indexed="81"/>
            <rFont val="Verdana"/>
          </rPr>
          <t xml:space="preserve">
Overfilled from ~9.5gal 
- lost gas</t>
        </r>
      </text>
    </comment>
    <comment ref="D278" authorId="0">
      <text>
        <r>
          <rPr>
            <b/>
            <sz val="9"/>
            <color indexed="81"/>
            <rFont val="Verdana"/>
          </rPr>
          <t>LEE KRESGE:</t>
        </r>
        <r>
          <rPr>
            <sz val="9"/>
            <color indexed="81"/>
            <rFont val="Verdana"/>
          </rPr>
          <t xml:space="preserve">
Jammed full ~0.3gal</t>
        </r>
      </text>
    </comment>
    <comment ref="H278" authorId="0">
      <text>
        <r>
          <rPr>
            <b/>
            <sz val="9"/>
            <color indexed="81"/>
            <rFont val="Verdana"/>
          </rPr>
          <t>LEE KRESGE:</t>
        </r>
        <r>
          <rPr>
            <sz val="9"/>
            <color indexed="81"/>
            <rFont val="Verdana"/>
          </rPr>
          <t xml:space="preserve">
Actual value = ~87
when ran out of gas.</t>
        </r>
      </text>
    </comment>
    <comment ref="M278" authorId="0">
      <text>
        <r>
          <rPr>
            <b/>
            <sz val="9"/>
            <color indexed="81"/>
            <rFont val="Verdana"/>
          </rPr>
          <t>LEE KRESGE:</t>
        </r>
        <r>
          <rPr>
            <sz val="9"/>
            <color indexed="81"/>
            <rFont val="Verdana"/>
          </rPr>
          <t xml:space="preserve">
Ran out of gas @ Cam exit.  Warning lights &amp; full out @ Maplegrove &amp; Warners (173)</t>
        </r>
      </text>
    </comment>
    <comment ref="A279" authorId="0">
      <text>
        <r>
          <rPr>
            <b/>
            <sz val="9"/>
            <color indexed="81"/>
            <rFont val="Verdana"/>
          </rPr>
          <t>LEE KRESGE:</t>
        </r>
        <r>
          <rPr>
            <sz val="9"/>
            <color indexed="81"/>
            <rFont val="Verdana"/>
          </rPr>
          <t xml:space="preserve">
4:51pm</t>
        </r>
      </text>
    </comment>
    <comment ref="M279" authorId="0">
      <text>
        <r>
          <rPr>
            <b/>
            <sz val="9"/>
            <color indexed="81"/>
            <rFont val="Verdana"/>
          </rPr>
          <t>LEE KRESGE:</t>
        </r>
        <r>
          <rPr>
            <sz val="9"/>
            <color indexed="81"/>
            <rFont val="Verdana"/>
          </rPr>
          <t xml:space="preserve">
Lv. For FLA (Port Orange)</t>
        </r>
      </text>
    </comment>
    <comment ref="G280" authorId="0">
      <text>
        <r>
          <rPr>
            <b/>
            <sz val="9"/>
            <color indexed="81"/>
            <rFont val="Verdana"/>
          </rPr>
          <t>LEE KRESGE:</t>
        </r>
        <r>
          <rPr>
            <sz val="9"/>
            <color indexed="81"/>
            <rFont val="Verdana"/>
          </rPr>
          <t xml:space="preserve">
Snow &amp; rain all the way through NY &amp; PA</t>
        </r>
      </text>
    </comment>
    <comment ref="W283" authorId="0">
      <text>
        <r>
          <rPr>
            <b/>
            <sz val="9"/>
            <color indexed="81"/>
            <rFont val="Verdana"/>
          </rPr>
          <t>LEE KRESGE:</t>
        </r>
        <r>
          <rPr>
            <sz val="9"/>
            <color indexed="81"/>
            <rFont val="Verdana"/>
          </rPr>
          <t xml:space="preserve">
$6 = cash entrance to Blue Springs State Park</t>
        </r>
      </text>
    </comment>
    <comment ref="D284" authorId="0">
      <text>
        <r>
          <rPr>
            <b/>
            <sz val="9"/>
            <color indexed="81"/>
            <rFont val="Verdana"/>
          </rPr>
          <t>LEE KRESGE:</t>
        </r>
        <r>
          <rPr>
            <sz val="9"/>
            <color indexed="81"/>
            <rFont val="Verdana"/>
          </rPr>
          <t xml:space="preserve">
EtOH FREE</t>
        </r>
      </text>
    </comment>
    <comment ref="T284" authorId="0">
      <text>
        <r>
          <rPr>
            <b/>
            <sz val="9"/>
            <color indexed="81"/>
            <rFont val="Verdana"/>
          </rPr>
          <t>LEE KRESGE:</t>
        </r>
        <r>
          <rPr>
            <sz val="9"/>
            <color indexed="81"/>
            <rFont val="Verdana"/>
          </rPr>
          <t xml:space="preserve">
Includes driving around FLA</t>
        </r>
      </text>
    </comment>
    <comment ref="X285" authorId="0">
      <text>
        <r>
          <rPr>
            <b/>
            <sz val="9"/>
            <color indexed="81"/>
            <rFont val="Verdana"/>
          </rPr>
          <t>LEE KRESGE:</t>
        </r>
        <r>
          <rPr>
            <sz val="9"/>
            <color indexed="81"/>
            <rFont val="Verdana"/>
          </rPr>
          <t xml:space="preserve">
Out of Pocket</t>
        </r>
      </text>
    </comment>
    <comment ref="S289" authorId="0">
      <text>
        <r>
          <rPr>
            <b/>
            <sz val="9"/>
            <color indexed="81"/>
            <rFont val="Verdana"/>
          </rPr>
          <t>LEE KRESGE:</t>
        </r>
        <r>
          <rPr>
            <sz val="9"/>
            <color indexed="81"/>
            <rFont val="Verdana"/>
          </rPr>
          <t xml:space="preserve">
#'s are actual odo readings</t>
        </r>
      </text>
    </comment>
    <comment ref="T289" authorId="0">
      <text>
        <r>
          <rPr>
            <b/>
            <sz val="9"/>
            <color indexed="81"/>
            <rFont val="Verdana"/>
          </rPr>
          <t>LEE KRESGE:</t>
        </r>
        <r>
          <rPr>
            <sz val="9"/>
            <color indexed="81"/>
            <rFont val="Verdana"/>
          </rPr>
          <t xml:space="preserve">
40 = dist from condo to 1st gas station</t>
        </r>
      </text>
    </comment>
    <comment ref="M290" authorId="0">
      <text>
        <r>
          <rPr>
            <b/>
            <sz val="9"/>
            <color indexed="81"/>
            <rFont val="Verdana"/>
          </rPr>
          <t>LEE KRESGE:</t>
        </r>
        <r>
          <rPr>
            <sz val="9"/>
            <color indexed="81"/>
            <rFont val="Verdana"/>
          </rPr>
          <t xml:space="preserve">
4 gal boost on Tway to get to FastTrack, then 8.98 gal of EtOH free.  </t>
        </r>
      </text>
    </comment>
    <comment ref="K294" authorId="0">
      <text>
        <r>
          <rPr>
            <b/>
            <sz val="9"/>
            <color indexed="81"/>
            <rFont val="Verdana"/>
          </rPr>
          <t>LEE KRESGE:</t>
        </r>
        <r>
          <rPr>
            <sz val="9"/>
            <color indexed="81"/>
            <rFont val="Verdana"/>
          </rPr>
          <t xml:space="preserve">
Not filled</t>
        </r>
      </text>
    </comment>
    <comment ref="D297" authorId="0">
      <text>
        <r>
          <rPr>
            <b/>
            <sz val="9"/>
            <color indexed="81"/>
            <rFont val="Verdana"/>
          </rPr>
          <t>LEE KRESGE:</t>
        </r>
        <r>
          <rPr>
            <sz val="9"/>
            <color indexed="81"/>
            <rFont val="Verdana"/>
          </rPr>
          <t xml:space="preserve">
87 Octane EtOH free</t>
        </r>
      </text>
    </comment>
    <comment ref="D298" authorId="0">
      <text>
        <r>
          <rPr>
            <b/>
            <sz val="9"/>
            <color indexed="81"/>
            <rFont val="Verdana"/>
          </rPr>
          <t>LEE KRESGE:</t>
        </r>
        <r>
          <rPr>
            <sz val="9"/>
            <color indexed="81"/>
            <rFont val="Verdana"/>
          </rPr>
          <t xml:space="preserve">
87 Octane EtOH free</t>
        </r>
      </text>
    </comment>
    <comment ref="M304" authorId="0">
      <text>
        <r>
          <rPr>
            <b/>
            <sz val="9"/>
            <color indexed="81"/>
            <rFont val="Verdana"/>
          </rPr>
          <t>LEE KRESGE:</t>
        </r>
        <r>
          <rPr>
            <sz val="9"/>
            <color indexed="81"/>
            <rFont val="Verdana"/>
          </rPr>
          <t xml:space="preserve">
TO: Baltimore</t>
        </r>
      </text>
    </comment>
    <comment ref="M305" authorId="0">
      <text>
        <r>
          <rPr>
            <b/>
            <sz val="9"/>
            <color indexed="81"/>
            <rFont val="Verdana"/>
          </rPr>
          <t>LEE KRESGE:</t>
        </r>
        <r>
          <rPr>
            <sz val="9"/>
            <color indexed="81"/>
            <rFont val="Verdana"/>
          </rPr>
          <t xml:space="preserve">
Lv: Baltimore</t>
        </r>
      </text>
    </comment>
    <comment ref="G306" authorId="0">
      <text>
        <r>
          <rPr>
            <b/>
            <sz val="9"/>
            <color indexed="81"/>
            <rFont val="Verdana"/>
          </rPr>
          <t>LEE KRESGE:</t>
        </r>
        <r>
          <rPr>
            <sz val="9"/>
            <color indexed="81"/>
            <rFont val="Verdana"/>
          </rPr>
          <t xml:space="preserve">
45.9mpg Rtn from Baltimore</t>
        </r>
      </text>
    </comment>
    <comment ref="D309" authorId="0">
      <text>
        <r>
          <rPr>
            <b/>
            <sz val="9"/>
            <color indexed="81"/>
            <rFont val="Verdana"/>
          </rPr>
          <t>LEE KRESGE:</t>
        </r>
        <r>
          <rPr>
            <sz val="9"/>
            <color indexed="81"/>
            <rFont val="Verdana"/>
          </rPr>
          <t xml:space="preserve">
Overfilled ~1/2 gal</t>
        </r>
      </text>
    </comment>
    <comment ref="G325" authorId="0">
      <text>
        <r>
          <rPr>
            <b/>
            <sz val="9"/>
            <color indexed="81"/>
            <rFont val="Verdana"/>
          </rPr>
          <t>LEE KRESGE:</t>
        </r>
        <r>
          <rPr>
            <sz val="9"/>
            <color indexed="81"/>
            <rFont val="Verdana"/>
          </rPr>
          <t xml:space="preserve">
on 451 of 528 miles</t>
        </r>
      </text>
    </comment>
    <comment ref="M346" authorId="0">
      <text>
        <r>
          <rPr>
            <b/>
            <sz val="9"/>
            <color indexed="81"/>
            <rFont val="Verdana"/>
          </rPr>
          <t>LEE KRESGE:</t>
        </r>
        <r>
          <rPr>
            <sz val="9"/>
            <color indexed="81"/>
            <rFont val="Verdana"/>
          </rPr>
          <t xml:space="preserve">
+~2gal from mower gas to empty container for EtOH free refill.  </t>
        </r>
      </text>
    </comment>
    <comment ref="M352" authorId="0">
      <text>
        <r>
          <rPr>
            <b/>
            <sz val="9"/>
            <color indexed="81"/>
            <rFont val="Verdana"/>
          </rPr>
          <t>LEE KRESGE:</t>
        </r>
        <r>
          <rPr>
            <sz val="9"/>
            <color indexed="81"/>
            <rFont val="Verdana"/>
          </rPr>
          <t xml:space="preserve">
Snows on</t>
        </r>
      </text>
    </comment>
    <comment ref="D355" authorId="0">
      <text>
        <r>
          <rPr>
            <b/>
            <sz val="9"/>
            <color indexed="81"/>
            <rFont val="Verdana"/>
          </rPr>
          <t>LEE KRESGE:</t>
        </r>
        <r>
          <rPr>
            <sz val="9"/>
            <color indexed="81"/>
            <rFont val="Verdana"/>
          </rPr>
          <t xml:space="preserve">
Jammed full</t>
        </r>
      </text>
    </comment>
    <comment ref="E359" authorId="0">
      <text>
        <r>
          <rPr>
            <b/>
            <sz val="9"/>
            <color indexed="81"/>
            <rFont val="Verdana"/>
          </rPr>
          <t>LEE KRESGE:</t>
        </r>
        <r>
          <rPr>
            <sz val="9"/>
            <color indexed="81"/>
            <rFont val="Verdana"/>
          </rPr>
          <t xml:space="preserve">
3.659/gal before $0.060/gal wash discount</t>
        </r>
      </text>
    </comment>
    <comment ref="G365" authorId="0">
      <text>
        <r>
          <rPr>
            <b/>
            <sz val="9"/>
            <color indexed="81"/>
            <rFont val="Verdana"/>
          </rPr>
          <t>LEE KRESGE:</t>
        </r>
        <r>
          <rPr>
            <sz val="9"/>
            <color indexed="81"/>
            <rFont val="Verdana"/>
          </rPr>
          <t xml:space="preserve">
VERY cold</t>
        </r>
      </text>
    </comment>
    <comment ref="D407" authorId="0">
      <text>
        <r>
          <rPr>
            <b/>
            <sz val="9"/>
            <color indexed="81"/>
            <rFont val="Verdana"/>
          </rPr>
          <t>LEE KRESGE:</t>
        </r>
        <r>
          <rPr>
            <sz val="9"/>
            <color indexed="81"/>
            <rFont val="Verdana"/>
          </rPr>
          <t xml:space="preserve">
Tank cut off @ 5.5gal, jammed to 7.11 gal</t>
        </r>
      </text>
    </comment>
    <comment ref="E419" authorId="0">
      <text>
        <r>
          <rPr>
            <b/>
            <sz val="9"/>
            <color indexed="81"/>
            <rFont val="Verdana"/>
          </rPr>
          <t>LEE KRESGE:</t>
        </r>
        <r>
          <rPr>
            <sz val="9"/>
            <color indexed="81"/>
            <rFont val="Verdana"/>
          </rPr>
          <t xml:space="preserve">
$0.06gal wash discount</t>
        </r>
      </text>
    </comment>
    <comment ref="A446" authorId="0">
      <text>
        <r>
          <rPr>
            <b/>
            <sz val="9"/>
            <color indexed="81"/>
            <rFont val="Verdana"/>
          </rPr>
          <t>LEE KRESGE:</t>
        </r>
        <r>
          <rPr>
            <sz val="9"/>
            <color indexed="81"/>
            <rFont val="Verdana"/>
          </rPr>
          <t xml:space="preserve">
7:56 a.m.</t>
        </r>
      </text>
    </comment>
    <comment ref="C446" authorId="0">
      <text>
        <r>
          <rPr>
            <b/>
            <sz val="9"/>
            <color indexed="81"/>
            <rFont val="Verdana"/>
          </rPr>
          <t>LEE KRESGE:</t>
        </r>
        <r>
          <rPr>
            <sz val="9"/>
            <color indexed="81"/>
            <rFont val="Verdana"/>
          </rPr>
          <t xml:space="preserve">
288.0 on receipt</t>
        </r>
      </text>
    </comment>
    <comment ref="A447" authorId="0">
      <text>
        <r>
          <rPr>
            <b/>
            <sz val="9"/>
            <color indexed="81"/>
            <rFont val="Verdana"/>
          </rPr>
          <t>LEE KRESGE:</t>
        </r>
        <r>
          <rPr>
            <sz val="9"/>
            <color indexed="81"/>
            <rFont val="Verdana"/>
          </rPr>
          <t xml:space="preserve">
12:29 p.m.</t>
        </r>
      </text>
    </comment>
    <comment ref="C447" authorId="0">
      <text>
        <r>
          <rPr>
            <b/>
            <sz val="9"/>
            <color indexed="81"/>
            <rFont val="Verdana"/>
          </rPr>
          <t>LEE KRESGE:</t>
        </r>
        <r>
          <rPr>
            <sz val="9"/>
            <color indexed="81"/>
            <rFont val="Verdana"/>
          </rPr>
          <t xml:space="preserve">
299.1 on receipt</t>
        </r>
      </text>
    </comment>
    <comment ref="A448" authorId="0">
      <text>
        <r>
          <rPr>
            <b/>
            <sz val="9"/>
            <color indexed="81"/>
            <rFont val="Verdana"/>
          </rPr>
          <t>LEE KRESGE:</t>
        </r>
        <r>
          <rPr>
            <sz val="9"/>
            <color indexed="81"/>
            <rFont val="Verdana"/>
          </rPr>
          <t xml:space="preserve">
5:00 p.m.</t>
        </r>
      </text>
    </comment>
    <comment ref="A449" authorId="0">
      <text>
        <r>
          <rPr>
            <b/>
            <sz val="9"/>
            <color indexed="81"/>
            <rFont val="Verdana"/>
          </rPr>
          <t>LEE KRESGE:</t>
        </r>
        <r>
          <rPr>
            <sz val="9"/>
            <color indexed="81"/>
            <rFont val="Verdana"/>
          </rPr>
          <t xml:space="preserve">
8:57 p.m. </t>
        </r>
      </text>
    </comment>
    <comment ref="A450" authorId="0">
      <text>
        <r>
          <rPr>
            <b/>
            <sz val="9"/>
            <color indexed="81"/>
            <rFont val="Verdana"/>
          </rPr>
          <t>LEE KRESGE:</t>
        </r>
        <r>
          <rPr>
            <sz val="9"/>
            <color indexed="81"/>
            <rFont val="Verdana"/>
          </rPr>
          <t xml:space="preserve">
8:49 a.m. to Manatees</t>
        </r>
      </text>
    </comment>
    <comment ref="A452" authorId="0">
      <text>
        <r>
          <rPr>
            <b/>
            <sz val="9"/>
            <color indexed="81"/>
            <rFont val="Verdana"/>
          </rPr>
          <t>LEE KRESGE:</t>
        </r>
        <r>
          <rPr>
            <sz val="9"/>
            <color indexed="81"/>
            <rFont val="Verdana"/>
          </rPr>
          <t xml:space="preserve">
9:15 a.m.</t>
        </r>
      </text>
    </comment>
    <comment ref="G452" authorId="0">
      <text>
        <r>
          <rPr>
            <b/>
            <sz val="9"/>
            <color indexed="81"/>
            <rFont val="Verdana"/>
          </rPr>
          <t>LEE KRESGE:</t>
        </r>
        <r>
          <rPr>
            <sz val="9"/>
            <color indexed="81"/>
            <rFont val="Verdana"/>
          </rPr>
          <t xml:space="preserve">
v. fast &amp; cold (27F)</t>
        </r>
      </text>
    </comment>
    <comment ref="A453" authorId="0">
      <text>
        <r>
          <rPr>
            <b/>
            <sz val="9"/>
            <color indexed="81"/>
            <rFont val="Verdana"/>
          </rPr>
          <t>LEE KRESGE:</t>
        </r>
        <r>
          <rPr>
            <sz val="9"/>
            <color indexed="81"/>
            <rFont val="Verdana"/>
          </rPr>
          <t xml:space="preserve">
12:33 p.m.</t>
        </r>
      </text>
    </comment>
    <comment ref="G453" authorId="0">
      <text>
        <r>
          <rPr>
            <b/>
            <sz val="9"/>
            <color indexed="81"/>
            <rFont val="Verdana"/>
          </rPr>
          <t>LEE KRESGE:</t>
        </r>
        <r>
          <rPr>
            <sz val="9"/>
            <color indexed="81"/>
            <rFont val="Verdana"/>
          </rPr>
          <t xml:space="preserve">
v. fast &amp; cold (27F)</t>
        </r>
      </text>
    </comment>
    <comment ref="A454" authorId="0">
      <text>
        <r>
          <rPr>
            <b/>
            <sz val="9"/>
            <color indexed="81"/>
            <rFont val="Verdana"/>
          </rPr>
          <t>LEE KRESGE:</t>
        </r>
        <r>
          <rPr>
            <sz val="9"/>
            <color indexed="81"/>
            <rFont val="Verdana"/>
          </rPr>
          <t xml:space="preserve">
4:28 p.m. after Subway</t>
        </r>
      </text>
    </comment>
    <comment ref="A455" authorId="0">
      <text>
        <r>
          <rPr>
            <b/>
            <sz val="9"/>
            <color indexed="81"/>
            <rFont val="Verdana"/>
          </rPr>
          <t>LEE KRESGE:</t>
        </r>
        <r>
          <rPr>
            <sz val="9"/>
            <color indexed="81"/>
            <rFont val="Verdana"/>
          </rPr>
          <t xml:space="preserve">
9:01 p.m. </t>
        </r>
      </text>
    </comment>
    <comment ref="D476" authorId="1">
      <text>
        <r>
          <rPr>
            <b/>
            <sz val="9"/>
            <color indexed="81"/>
            <rFont val="Verdana"/>
          </rPr>
          <t>Lee Kresge:</t>
        </r>
        <r>
          <rPr>
            <sz val="9"/>
            <color indexed="81"/>
            <rFont val="Verdana"/>
          </rPr>
          <t xml:space="preserve">
Filled early expecting April to take car somewhere...</t>
        </r>
      </text>
    </comment>
  </commentList>
</comments>
</file>

<file path=xl/comments2.xml><?xml version="1.0" encoding="utf-8"?>
<comments xmlns="http://schemas.openxmlformats.org/spreadsheetml/2006/main">
  <authors>
    <author>LEE KRESGE</author>
  </authors>
  <commentList>
    <comment ref="E12" authorId="0">
      <text>
        <r>
          <rPr>
            <b/>
            <sz val="9"/>
            <color indexed="81"/>
            <rFont val="Verdana"/>
          </rPr>
          <t>RE760's &amp; S&amp;H Tirerack</t>
        </r>
      </text>
    </comment>
    <comment ref="F12" authorId="0">
      <text>
        <r>
          <rPr>
            <b/>
            <sz val="9"/>
            <color indexed="81"/>
            <rFont val="Verdana"/>
          </rPr>
          <t>Mount/Bal &amp; tax @ NextGen</t>
        </r>
      </text>
    </comment>
    <comment ref="C25" authorId="0">
      <text>
        <r>
          <rPr>
            <b/>
            <sz val="9"/>
            <color indexed="81"/>
            <rFont val="Verdana"/>
          </rPr>
          <t>LEE KRESGE:</t>
        </r>
        <r>
          <rPr>
            <sz val="9"/>
            <color indexed="81"/>
            <rFont val="Verdana"/>
          </rPr>
          <t xml:space="preserve">
Steet Toyota</t>
        </r>
      </text>
    </comment>
    <comment ref="C41" authorId="0">
      <text>
        <r>
          <rPr>
            <b/>
            <sz val="9"/>
            <color indexed="81"/>
            <rFont val="Verdana"/>
          </rPr>
          <t>LEE KRESGE:</t>
        </r>
        <r>
          <rPr>
            <sz val="9"/>
            <color indexed="81"/>
            <rFont val="Verdana"/>
          </rPr>
          <t xml:space="preserve">
Found nothing w/ surging @ WOT, replaced 2 fasteners</t>
        </r>
      </text>
    </comment>
    <comment ref="E54" authorId="0">
      <text>
        <r>
          <rPr>
            <b/>
            <sz val="9"/>
            <color indexed="81"/>
            <rFont val="Verdana"/>
          </rPr>
          <t>LEE KRESGE:</t>
        </r>
        <r>
          <rPr>
            <sz val="9"/>
            <color indexed="81"/>
            <rFont val="Verdana"/>
          </rPr>
          <t xml:space="preserve">
$344.00 + $51.74 S&amp;H from TireRack Kumho Ecsta's</t>
        </r>
      </text>
    </comment>
    <comment ref="F54" authorId="0">
      <text>
        <r>
          <rPr>
            <b/>
            <sz val="9"/>
            <color indexed="81"/>
            <rFont val="Verdana"/>
          </rPr>
          <t>LEE KRESGE:</t>
        </r>
        <r>
          <rPr>
            <sz val="9"/>
            <color indexed="81"/>
            <rFont val="Verdana"/>
          </rPr>
          <t xml:space="preserve">
M+B @ Goodyear, EBW, DeWitt, NY</t>
        </r>
      </text>
    </comment>
    <comment ref="B58" authorId="0">
      <text>
        <r>
          <rPr>
            <b/>
            <sz val="9"/>
            <color indexed="81"/>
            <rFont val="Verdana"/>
          </rPr>
          <t>LEE KRESGE:</t>
        </r>
        <r>
          <rPr>
            <sz val="9"/>
            <color indexed="81"/>
            <rFont val="Verdana"/>
          </rPr>
          <t xml:space="preserve">
$10 (DS) + $7 (PS) + $6 ® </t>
        </r>
      </text>
    </comment>
    <comment ref="C74" authorId="0">
      <text>
        <r>
          <rPr>
            <b/>
            <sz val="9"/>
            <color indexed="81"/>
            <rFont val="Verdana"/>
          </rPr>
          <t>LEE KRESGE:</t>
        </r>
        <r>
          <rPr>
            <sz val="9"/>
            <color indexed="81"/>
            <rFont val="Verdana"/>
          </rPr>
          <t xml:space="preserve">
Only out of spec wheel: 
Right front +0.14 (-0.10 - +0.10) corrected to 0.02deg.   All other specs/wheels good. </t>
        </r>
      </text>
    </comment>
    <comment ref="B100" authorId="0">
      <text>
        <r>
          <rPr>
            <b/>
            <sz val="9"/>
            <color indexed="81"/>
            <rFont val="Verdana"/>
          </rPr>
          <t>LEE KRESGE:</t>
        </r>
        <r>
          <rPr>
            <sz val="9"/>
            <color indexed="81"/>
            <rFont val="Verdana"/>
          </rPr>
          <t xml:space="preserve">
$175 NAPA (discount), $120 Jarod O.</t>
        </r>
      </text>
    </comment>
  </commentList>
</comments>
</file>

<file path=xl/comments3.xml><?xml version="1.0" encoding="utf-8"?>
<comments xmlns="http://schemas.openxmlformats.org/spreadsheetml/2006/main">
  <authors>
    <author>LEE KRESGE</author>
  </authors>
  <commentList>
    <comment ref="C5" authorId="0">
      <text>
        <r>
          <rPr>
            <b/>
            <sz val="9"/>
            <color indexed="81"/>
            <rFont val="Verdana"/>
          </rPr>
          <t>Hot dog, water &amp; soda</t>
        </r>
      </text>
    </comment>
  </commentList>
</comments>
</file>

<file path=xl/sharedStrings.xml><?xml version="1.0" encoding="utf-8"?>
<sst xmlns="http://schemas.openxmlformats.org/spreadsheetml/2006/main" count="670" uniqueCount="271">
  <si>
    <t>Badham Ent. Vernon</t>
  </si>
  <si>
    <t>yy:mm</t>
  </si>
  <si>
    <t>Manley's #77 Binghamton</t>
  </si>
  <si>
    <t>Handy Mart #20 Wincester, VA</t>
  </si>
  <si>
    <t>Flying J #683 Kenly, NC</t>
  </si>
  <si>
    <t>Joker Joes, Hardeeville, SC</t>
  </si>
  <si>
    <t>Circle K #9746 Altamonte Spr. Fl</t>
  </si>
  <si>
    <t>7-Eleven Daytona Beach, FL</t>
  </si>
  <si>
    <t>Sunoco Warrenton VA</t>
  </si>
  <si>
    <t>BP/Amoco Walterboro, SC</t>
  </si>
  <si>
    <t>Repl tires (flat in FLA whild on snows)</t>
  </si>
  <si>
    <t>152 Clinton Ave. Cortland NY</t>
  </si>
  <si>
    <t>Repl Hood release cable &amp; fenderwell fasteners</t>
  </si>
  <si>
    <t>New Columbia, PA</t>
  </si>
  <si>
    <t>Wash - great bend PA</t>
  </si>
  <si>
    <t>Front Left wheel bearing/hub, Koyo (Toyota OEM)</t>
  </si>
  <si>
    <t>Westmorland</t>
  </si>
  <si>
    <t>Sunoco F'ville</t>
  </si>
  <si>
    <t>7:50am</t>
  </si>
  <si>
    <t>Poland, NY</t>
  </si>
  <si>
    <t>Return Gas</t>
  </si>
  <si>
    <t>Oil &amp; Filter</t>
  </si>
  <si>
    <t>CAF &amp; EAF</t>
  </si>
  <si>
    <t>mpg delta</t>
  </si>
  <si>
    <t>Work mileage for 2012</t>
  </si>
  <si>
    <t>mileage for Mydata trip w/ RSM &amp; Cnash</t>
  </si>
  <si>
    <t>(Gas incl in lifetime averages calc already)</t>
  </si>
  <si>
    <t>Total Return</t>
  </si>
  <si>
    <t>Mileage for ASES Baltimore</t>
  </si>
  <si>
    <t>Oil &amp; Filter &amp; Flush (NAPA Gold filter)</t>
  </si>
  <si>
    <t>Optima Commercial Drive NH</t>
  </si>
  <si>
    <t>Wash @ Artis</t>
  </si>
  <si>
    <t>Quickway #55 Brewerton</t>
  </si>
  <si>
    <t>Smoker's Friendly, Dunn NC</t>
  </si>
  <si>
    <t>S&amp;R Sunoco, Ashland VA</t>
  </si>
  <si>
    <t>Loves #366 Jonestown PA</t>
  </si>
  <si>
    <t>Gas home</t>
  </si>
  <si>
    <t>mi home</t>
  </si>
  <si>
    <t>1 qt oil used on trip</t>
  </si>
  <si>
    <t>TOTAL Gas</t>
  </si>
  <si>
    <t>TOTAL miles</t>
  </si>
  <si>
    <t>Car cost incl gas</t>
  </si>
  <si>
    <t>LCK VISA</t>
  </si>
  <si>
    <t>AJK VISA</t>
  </si>
  <si>
    <t>TOTAL trip</t>
  </si>
  <si>
    <t>Canajoharie,NY</t>
  </si>
  <si>
    <t>SaveOn Gas #39  EtOH FREE</t>
  </si>
  <si>
    <t>Liberty Travel Plaza Harford PA I-81 xit 217</t>
  </si>
  <si>
    <t>SK I&amp;O</t>
  </si>
  <si>
    <t>Wash 3 pack</t>
  </si>
  <si>
    <t>Anand Mini Mar Mobil S. Salina</t>
  </si>
  <si>
    <t>Cash spent</t>
  </si>
  <si>
    <t>TOTAL VISA</t>
  </si>
  <si>
    <t>mileage for Air-Vac trip (#1)</t>
  </si>
  <si>
    <t>Wiper blade inserts (all 3)</t>
  </si>
  <si>
    <r>
      <t xml:space="preserve">Byrne Dairy Bridge St. </t>
    </r>
    <r>
      <rPr>
        <sz val="8"/>
        <color indexed="47"/>
        <rFont val="Verdana"/>
      </rPr>
      <t>ECSTA 4S on</t>
    </r>
  </si>
  <si>
    <t xml:space="preserve">Plug tire </t>
  </si>
  <si>
    <t>$/gal</t>
  </si>
  <si>
    <t>Toyota Owners</t>
  </si>
  <si>
    <t>Nice &amp; Easy F'ville</t>
  </si>
  <si>
    <t>45mpg</t>
  </si>
  <si>
    <t xml:space="preserve">Byrne Dairy Bridge St. </t>
  </si>
  <si>
    <t>Wash 4 pack</t>
  </si>
  <si>
    <t>Phelps NY off I90</t>
  </si>
  <si>
    <t>SaveOn 365/31 Verona</t>
  </si>
  <si>
    <t>Odometer</t>
  </si>
  <si>
    <t>Cerow MobilMart</t>
  </si>
  <si>
    <t>Xit 4 Rt. 14, Phelps</t>
  </si>
  <si>
    <t>Wash (2 x $1 tip)</t>
  </si>
  <si>
    <t>Clinton Mobil</t>
  </si>
  <si>
    <t>Replacement HID bulb (drivers ) &amp; 2 pk LED/fog</t>
  </si>
  <si>
    <t>Front pads, rotors &amp; hardware, rear shoes &amp; turn drums, full brake fluid flush, NYSI, wiper blades</t>
  </si>
  <si>
    <t>Kwik Fill #19 Fly Rd</t>
  </si>
  <si>
    <t>Replacement Pass side view mirror</t>
  </si>
  <si>
    <t>Replacement HID bulb (pass)</t>
  </si>
  <si>
    <t>Kwik Fill #20 E. Syr Man Rd</t>
  </si>
  <si>
    <t>N&amp;E Clinton</t>
  </si>
  <si>
    <t>Hess Brighton</t>
  </si>
  <si>
    <t>Rowley, MA</t>
  </si>
  <si>
    <t>Oil, filter, flush, 1/3 Marv Myst Oil</t>
  </si>
  <si>
    <t>Mileage mainly for UIC visit (to see BTU 100N)</t>
  </si>
  <si>
    <t>Nice &amp; Easy Manlius</t>
  </si>
  <si>
    <t>Alignment &amp; Courtesy check - Firestone</t>
  </si>
  <si>
    <t>Tops Fuel Downer St. B'ville</t>
  </si>
  <si>
    <r>
      <t xml:space="preserve">SaveOn Gas #38 </t>
    </r>
    <r>
      <rPr>
        <sz val="8"/>
        <color indexed="47"/>
        <rFont val="Verdana"/>
      </rPr>
      <t>EtOH Free</t>
    </r>
  </si>
  <si>
    <t>Hess B'ville</t>
  </si>
  <si>
    <t>Total Travel:</t>
  </si>
  <si>
    <t>Savon Gas #38</t>
  </si>
  <si>
    <t>Sunoco Twy Wbnd Canastota</t>
  </si>
  <si>
    <t>N&amp;E Chittenango</t>
  </si>
  <si>
    <t>Gal left @ PIP</t>
  </si>
  <si>
    <t>F'ville Express Mart</t>
  </si>
  <si>
    <t>Byrne Dairy Rt.5 Clinton</t>
  </si>
  <si>
    <t>Waterloo Petro</t>
  </si>
  <si>
    <t>Sunoco 3385 Milton</t>
  </si>
  <si>
    <t xml:space="preserve">MIRABITO #65 - BREWERTON </t>
  </si>
  <si>
    <r>
      <t xml:space="preserve">SaveOn Gas #38 </t>
    </r>
    <r>
      <rPr>
        <sz val="8"/>
        <color indexed="52"/>
        <rFont val="Verdana"/>
      </rPr>
      <t>EtOH Free</t>
    </r>
  </si>
  <si>
    <t>reimb for Binghamton trip w/ Hongwen</t>
  </si>
  <si>
    <r>
      <t>D</t>
    </r>
    <r>
      <rPr>
        <sz val="8"/>
        <rFont val="Verdana"/>
      </rPr>
      <t xml:space="preserve"> miles</t>
    </r>
  </si>
  <si>
    <r>
      <t xml:space="preserve">Lynd Mobil, </t>
    </r>
    <r>
      <rPr>
        <sz val="8"/>
        <color indexed="14"/>
        <rFont val="Verdana"/>
      </rPr>
      <t>RE760's ON, std pres</t>
    </r>
  </si>
  <si>
    <r>
      <t xml:space="preserve">N&amp;E Wmrlnd, </t>
    </r>
    <r>
      <rPr>
        <sz val="8"/>
        <color indexed="14"/>
        <rFont val="Verdana"/>
      </rPr>
      <t>tires to 41/39psi</t>
    </r>
  </si>
  <si>
    <t>Santee Gen Store, SC</t>
  </si>
  <si>
    <t>Kangaroo Express, FL (S of Jville)</t>
  </si>
  <si>
    <t>Gas to FLA</t>
  </si>
  <si>
    <r>
      <t xml:space="preserve">FastTrack Camillus  </t>
    </r>
    <r>
      <rPr>
        <sz val="8"/>
        <color indexed="47"/>
        <rFont val="Verdana"/>
      </rPr>
      <t>EtOH FREE</t>
    </r>
  </si>
  <si>
    <t>Sunoco A-Plus xit 32 Ebnd</t>
  </si>
  <si>
    <t>3 Forks, MT</t>
  </si>
  <si>
    <t>$</t>
  </si>
  <si>
    <t>Item</t>
  </si>
  <si>
    <t>Motel</t>
  </si>
  <si>
    <t>Food Bag Rt 5 Cam</t>
  </si>
  <si>
    <t>N&amp;E Manlius</t>
  </si>
  <si>
    <t>Interstate Inn, Moses Lake, WA</t>
  </si>
  <si>
    <t>Subway</t>
  </si>
  <si>
    <t>Motel 6</t>
  </si>
  <si>
    <t>25 pt. Courtesy inspection, Inverter water pump (recall), throttle body cleaning (oil from PCV), passenger wiper blade insert &amp; 4 (+1) Qts TX oil</t>
  </si>
  <si>
    <t>Wash &amp; interior</t>
  </si>
  <si>
    <t>Delta Sonic</t>
  </si>
  <si>
    <t>N&amp;E Kirkland 5/233</t>
  </si>
  <si>
    <t>N&amp;E Brewerton</t>
  </si>
  <si>
    <t>N&amp;E Wmrlnd</t>
  </si>
  <si>
    <t>Clinton Nice-n-Easy</t>
  </si>
  <si>
    <t>Chitt Sunoco</t>
  </si>
  <si>
    <t>K3 miles</t>
  </si>
  <si>
    <t>comp</t>
  </si>
  <si>
    <t>PIP</t>
  </si>
  <si>
    <t>Ga$/mile</t>
  </si>
  <si>
    <t>Repl tail light bulbs - 2825LL</t>
  </si>
  <si>
    <t>Repl. B/u bulbs @ Advance AP on EBE</t>
  </si>
  <si>
    <r>
      <t xml:space="preserve">Lynd Mobil, </t>
    </r>
    <r>
      <rPr>
        <sz val="8"/>
        <color indexed="14"/>
        <rFont val="Verdana"/>
      </rPr>
      <t>Snows off</t>
    </r>
  </si>
  <si>
    <t>Wash (2x$1 tip)</t>
  </si>
  <si>
    <t xml:space="preserve">Change coolant w/ Amsoil </t>
  </si>
  <si>
    <t>New 12V battery - Optima yellow top + adapter kit</t>
  </si>
  <si>
    <t>1qt make up oil from Pep Boys (Kendall syn 10/30)</t>
  </si>
  <si>
    <t xml:space="preserve">Changed Tx fluid and oil filter (+ m/u oil, ~1/2 Qt) </t>
  </si>
  <si>
    <t>K'kland Nice &amp; Easy</t>
  </si>
  <si>
    <t>(3) Wiper Blade refills</t>
  </si>
  <si>
    <t>Phelps, NY</t>
  </si>
  <si>
    <t>G-8 food Turbeville, SC</t>
  </si>
  <si>
    <t>Gillette, WY</t>
  </si>
  <si>
    <t>Rental gas</t>
  </si>
  <si>
    <t>339mi</t>
  </si>
  <si>
    <t>46.7mpg</t>
  </si>
  <si>
    <t>M&amp;R FOOD MART, ESYR</t>
  </si>
  <si>
    <t>Kimball, SD</t>
  </si>
  <si>
    <t>Time owned</t>
  </si>
  <si>
    <t>Nice &amp; Easy Wmlnd</t>
  </si>
  <si>
    <t>Nice &amp; Easy Clinton</t>
  </si>
  <si>
    <t>Repl tail lights w/ 12961LL</t>
  </si>
  <si>
    <t>wash @ Sunoco F'ville</t>
  </si>
  <si>
    <t>Kum-n-Go, w/ of Des Moines, IA</t>
  </si>
  <si>
    <t>90 near Elkhart, IN</t>
  </si>
  <si>
    <t>90 in Erie, PA</t>
  </si>
  <si>
    <t>Gas Ttl $</t>
  </si>
  <si>
    <t>Trip Miles</t>
  </si>
  <si>
    <t>N&amp;E SR 342 Wtown</t>
  </si>
  <si>
    <t xml:space="preserve">Sunshine Mini Mart L'pool Oz rd. </t>
  </si>
  <si>
    <t>Post Falls, ID</t>
  </si>
  <si>
    <t>Shell Russell St. Baltimore, MD</t>
  </si>
  <si>
    <t>Milton Ave Sunoco</t>
  </si>
  <si>
    <t>Sun Twy Ebnd</t>
  </si>
  <si>
    <t>Sun Twy Wbnd</t>
  </si>
  <si>
    <t>Canastota Kwik Fil</t>
  </si>
  <si>
    <t>Sunoco Milton</t>
  </si>
  <si>
    <t>Sunoco Twy mm324W</t>
  </si>
  <si>
    <t>Fastrak Milton</t>
  </si>
  <si>
    <t>Mileage</t>
  </si>
  <si>
    <t>CAF</t>
  </si>
  <si>
    <t>Cliffofd Fuel Chitt SR5</t>
  </si>
  <si>
    <t>Oil &amp; Filters</t>
  </si>
  <si>
    <t>PI</t>
  </si>
  <si>
    <t>NYSI</t>
  </si>
  <si>
    <t>Purchase w/ Fees</t>
  </si>
  <si>
    <t>Super Kiss+ wash</t>
  </si>
  <si>
    <t>NYS sales tax</t>
  </si>
  <si>
    <t>Sun Twy</t>
  </si>
  <si>
    <t>Weeds Twy West</t>
  </si>
  <si>
    <t>LIFETIME VALUES</t>
  </si>
  <si>
    <t>Gallons</t>
  </si>
  <si>
    <t>Rapid City, SD</t>
  </si>
  <si>
    <t>Food</t>
  </si>
  <si>
    <t>Waukee IA</t>
  </si>
  <si>
    <t>Red Bull</t>
  </si>
  <si>
    <t>George Craig Travel Plaza</t>
  </si>
  <si>
    <t>Wash Express Mart 383 F'ville</t>
  </si>
  <si>
    <t>Mileage for CuLox trip</t>
  </si>
  <si>
    <t>Fastrack Hinsdale</t>
  </si>
  <si>
    <t>Super Kiss wash</t>
  </si>
  <si>
    <t>Kwik Fill R 5 Canastota</t>
  </si>
  <si>
    <r>
      <t xml:space="preserve">SaveOn Gas #39 </t>
    </r>
    <r>
      <rPr>
        <sz val="8"/>
        <color indexed="47"/>
        <rFont val="Verdana"/>
      </rPr>
      <t xml:space="preserve"> EtOH FREE</t>
    </r>
  </si>
  <si>
    <t>Bulb (#168) for FR marker</t>
  </si>
  <si>
    <t>Notes</t>
  </si>
  <si>
    <t>Date</t>
  </si>
  <si>
    <t>Super Petro Attleboro MA</t>
  </si>
  <si>
    <t>Brighton Mobil/173</t>
  </si>
  <si>
    <t>Shell Hagerstown MD off 81</t>
  </si>
  <si>
    <t>Sadler Emporia VA</t>
  </si>
  <si>
    <t>Oil filter change w/ 1 qt makeup oil.</t>
  </si>
  <si>
    <t>Trip mi</t>
  </si>
  <si>
    <t>Sun Twy Wbnd #266</t>
  </si>
  <si>
    <t>$ from Jennifer for bringing Alison</t>
  </si>
  <si>
    <t>Best tank</t>
  </si>
  <si>
    <t>Worst tank</t>
  </si>
  <si>
    <t>Tank reads full, won't take more</t>
  </si>
  <si>
    <t>K-mac Clinton NY</t>
  </si>
  <si>
    <t>Lynd Mobil</t>
  </si>
  <si>
    <t>F'ville Mobil</t>
  </si>
  <si>
    <t>F'ville Mobil, 1 bottle PI</t>
  </si>
  <si>
    <t>Hess, Fayetteville</t>
  </si>
  <si>
    <t>Blue Hill Shell</t>
  </si>
  <si>
    <t>FastTrack Camillus</t>
  </si>
  <si>
    <t>PCV Valve, NAPA p/n 2-9477</t>
  </si>
  <si>
    <t>Avg gallons left @ flashing PIP</t>
  </si>
  <si>
    <t>Wiper blade inserts, driver side &amp; rear</t>
  </si>
  <si>
    <t>3 Wash pkg from Delta Sonic + $20 Applebees</t>
  </si>
  <si>
    <t>$, Cumulative</t>
  </si>
  <si>
    <t>$/mile, cum</t>
  </si>
  <si>
    <t>gal</t>
  </si>
  <si>
    <t>mi</t>
  </si>
  <si>
    <t>mpg</t>
  </si>
  <si>
    <t>Mobil, Clinton</t>
  </si>
  <si>
    <t>Delux Wash, Artis</t>
  </si>
  <si>
    <r>
      <t xml:space="preserve">Byrne Dairy Bridge St. </t>
    </r>
    <r>
      <rPr>
        <sz val="8"/>
        <color indexed="14"/>
        <rFont val="Verdana"/>
      </rPr>
      <t>Snows off</t>
    </r>
  </si>
  <si>
    <t>Maint, $</t>
  </si>
  <si>
    <t>Accident @</t>
  </si>
  <si>
    <t>mpg comp</t>
  </si>
  <si>
    <t>JFJ Svc, Lee, MA</t>
  </si>
  <si>
    <t>Avg $/gal</t>
  </si>
  <si>
    <t>Red Apple 367</t>
  </si>
  <si>
    <t xml:space="preserve">Mileage for SPX trip/PA </t>
  </si>
  <si>
    <t>Front right wheel bearing/hub</t>
  </si>
  <si>
    <t>3/12-13</t>
  </si>
  <si>
    <t>Front Left wheel bearing/hub</t>
  </si>
  <si>
    <t>Wash @ Artis  04/16 Snow &amp; heavy salt :-(</t>
  </si>
  <si>
    <r>
      <t xml:space="preserve">Sun Twy Wbnd, </t>
    </r>
    <r>
      <rPr>
        <sz val="8"/>
        <color indexed="14"/>
        <rFont val="Verdana"/>
      </rPr>
      <t>SNOWS ON</t>
    </r>
  </si>
  <si>
    <t>New Mann filter and ~1Qt makeup oil</t>
  </si>
  <si>
    <t>p/u from Dave Butler @ Burien</t>
  </si>
  <si>
    <t>Loaner gas</t>
  </si>
  <si>
    <t>Car Miles</t>
  </si>
  <si>
    <t>K3 Miles</t>
  </si>
  <si>
    <t>Gas, gallons</t>
  </si>
  <si>
    <t>Pre-trip wash w/ interior</t>
  </si>
  <si>
    <t>Hess, Carmel, NY</t>
  </si>
  <si>
    <t>Mobil, Little Falls, NYST</t>
  </si>
  <si>
    <t>Computer mpg</t>
  </si>
  <si>
    <t>NYSI, Rear Brake adjust/lube, Life Alignment</t>
  </si>
  <si>
    <t>SMTAi mileage to Griffis</t>
  </si>
  <si>
    <t>Rochester mileage for TA Inst seminar</t>
  </si>
  <si>
    <t>Port Byron Mobil Twy Ebnd</t>
  </si>
  <si>
    <t>PA Aunt Bernie</t>
  </si>
  <si>
    <t>Nice &amp; Easy Vernon</t>
  </si>
  <si>
    <t>Nice &amp; Easy E. Syr</t>
  </si>
  <si>
    <r>
      <t xml:space="preserve">7-Eleven Palm Coast, FL </t>
    </r>
    <r>
      <rPr>
        <sz val="8"/>
        <color indexed="47"/>
        <rFont val="Verdana"/>
      </rPr>
      <t>EtOH Free</t>
    </r>
  </si>
  <si>
    <t>Spark Plugs Bosch 9600 OE Iridium (7 yr plugs)</t>
  </si>
  <si>
    <r>
      <t xml:space="preserve">SaveOn Gas #39  </t>
    </r>
    <r>
      <rPr>
        <sz val="8"/>
        <color indexed="47"/>
        <rFont val="Verdana"/>
      </rPr>
      <t>EtOH FREE</t>
    </r>
  </si>
  <si>
    <t>Gas, $</t>
  </si>
  <si>
    <t>$/mile, gas</t>
  </si>
  <si>
    <t>Miles/gal, gas</t>
  </si>
  <si>
    <t>USAir</t>
  </si>
  <si>
    <t xml:space="preserve">N&amp;E Kirkville Rd. </t>
  </si>
  <si>
    <t>Repl Coolant Control Valve</t>
  </si>
  <si>
    <t>Oil &amp; Filters &amp; Tx oil (Amsoil SSO)</t>
  </si>
  <si>
    <t>Wash</t>
  </si>
  <si>
    <t>Tires, S&amp;H, M&amp;B</t>
  </si>
  <si>
    <t>Moving</t>
  </si>
  <si>
    <t>Calc. MPG</t>
  </si>
  <si>
    <t>F'ville Hess</t>
  </si>
  <si>
    <t>Lynd Mobil (Petr-all)</t>
  </si>
  <si>
    <t>Sunoco @ MM 33-S Sloatsburg</t>
  </si>
  <si>
    <t>To NJ for Pilot</t>
  </si>
  <si>
    <t>Wash @ Empire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</si>
</sst>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$&quot;#,##0.00_);[Red]\(&quot;$&quot;#,##0.00\)"/>
    <numFmt numFmtId="165" formatCode="_(&quot;$&quot;* #,##0.00_);_(&quot;$&quot;* \(#,##0.00\);_(&quot;$&quot;* &quot;-&quot;??_);_(@_)"/>
    <numFmt numFmtId="166" formatCode="0.0"/>
    <numFmt numFmtId="167" formatCode="0.000"/>
    <numFmt numFmtId="168" formatCode="&quot;$&quot;#,##0.00"/>
    <numFmt numFmtId="169" formatCode="&quot;$&quot;#,##0.0000"/>
    <numFmt numFmtId="170" formatCode="&quot;$&quot;#,##0.000"/>
    <numFmt numFmtId="171" formatCode="#,##0.0"/>
    <numFmt numFmtId="172" formatCode="mm/dd/yy"/>
    <numFmt numFmtId="173" formatCode="yy:mm"/>
  </numFmts>
  <fonts count="15" x14ac:knownFonts="1">
    <font>
      <sz val="10"/>
      <name val="Verdana"/>
    </font>
    <font>
      <sz val="10"/>
      <name val="Verdana"/>
    </font>
    <font>
      <b/>
      <sz val="9"/>
      <color indexed="81"/>
      <name val="Verdana"/>
    </font>
    <font>
      <u/>
      <sz val="15"/>
      <color indexed="12"/>
      <name val="Verdana"/>
    </font>
    <font>
      <sz val="8"/>
      <name val="Verdana"/>
    </font>
    <font>
      <sz val="8"/>
      <color indexed="23"/>
      <name val="Verdana"/>
    </font>
    <font>
      <sz val="8"/>
      <color indexed="14"/>
      <name val="Verdana"/>
    </font>
    <font>
      <b/>
      <sz val="8"/>
      <name val="Verdana"/>
    </font>
    <font>
      <sz val="9"/>
      <color indexed="81"/>
      <name val="Verdana"/>
    </font>
    <font>
      <sz val="8"/>
      <name val="Symbol"/>
    </font>
    <font>
      <sz val="8"/>
      <color indexed="55"/>
      <name val="Verdana"/>
    </font>
    <font>
      <sz val="8"/>
      <color indexed="10"/>
      <name val="Verdana"/>
    </font>
    <font>
      <sz val="8"/>
      <color indexed="47"/>
      <name val="Verdana"/>
    </font>
    <font>
      <sz val="8"/>
      <color indexed="52"/>
      <name val="Verdana"/>
    </font>
    <font>
      <u/>
      <sz val="10"/>
      <color theme="11"/>
      <name val="Verdana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</fills>
  <borders count="11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13">
    <xf numFmtId="0" fontId="0" fillId="0" borderId="0"/>
    <xf numFmtId="165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106">
    <xf numFmtId="0" fontId="0" fillId="0" borderId="0" xfId="0"/>
    <xf numFmtId="14" fontId="0" fillId="0" borderId="0" xfId="0" applyNumberFormat="1"/>
    <xf numFmtId="168" fontId="0" fillId="0" borderId="0" xfId="0" applyNumberFormat="1"/>
    <xf numFmtId="15" fontId="4" fillId="0" borderId="0" xfId="0" applyNumberFormat="1" applyFont="1"/>
    <xf numFmtId="3" fontId="4" fillId="0" borderId="0" xfId="0" applyNumberFormat="1" applyFont="1"/>
    <xf numFmtId="166" fontId="4" fillId="0" borderId="0" xfId="0" applyNumberFormat="1" applyFont="1"/>
    <xf numFmtId="167" fontId="4" fillId="0" borderId="0" xfId="0" applyNumberFormat="1" applyFont="1"/>
    <xf numFmtId="2" fontId="4" fillId="0" borderId="0" xfId="0" applyNumberFormat="1" applyFont="1"/>
    <xf numFmtId="168" fontId="4" fillId="0" borderId="0" xfId="0" applyNumberFormat="1" applyFont="1"/>
    <xf numFmtId="0" fontId="4" fillId="0" borderId="0" xfId="0" applyFont="1"/>
    <xf numFmtId="169" fontId="4" fillId="0" borderId="0" xfId="0" applyNumberFormat="1" applyFont="1"/>
    <xf numFmtId="170" fontId="4" fillId="0" borderId="0" xfId="0" applyNumberFormat="1" applyFont="1"/>
    <xf numFmtId="3" fontId="5" fillId="0" borderId="0" xfId="0" applyNumberFormat="1" applyFont="1"/>
    <xf numFmtId="167" fontId="5" fillId="0" borderId="0" xfId="0" applyNumberFormat="1" applyFont="1"/>
    <xf numFmtId="2" fontId="5" fillId="0" borderId="0" xfId="0" applyNumberFormat="1" applyFont="1"/>
    <xf numFmtId="170" fontId="5" fillId="0" borderId="0" xfId="0" applyNumberFormat="1" applyFont="1"/>
    <xf numFmtId="171" fontId="4" fillId="0" borderId="0" xfId="0" applyNumberFormat="1" applyFont="1"/>
    <xf numFmtId="164" fontId="0" fillId="0" borderId="0" xfId="0" applyNumberFormat="1"/>
    <xf numFmtId="3" fontId="0" fillId="0" borderId="0" xfId="0" applyNumberFormat="1"/>
    <xf numFmtId="3" fontId="0" fillId="0" borderId="0" xfId="0" applyNumberFormat="1" applyFont="1" applyFill="1" applyBorder="1" applyAlignment="1" applyProtection="1"/>
    <xf numFmtId="0" fontId="7" fillId="0" borderId="1" xfId="0" applyFont="1" applyBorder="1"/>
    <xf numFmtId="0" fontId="7" fillId="0" borderId="2" xfId="0" applyFont="1" applyBorder="1"/>
    <xf numFmtId="3" fontId="7" fillId="0" borderId="2" xfId="0" applyNumberFormat="1" applyFont="1" applyBorder="1"/>
    <xf numFmtId="2" fontId="7" fillId="0" borderId="2" xfId="0" applyNumberFormat="1" applyFont="1" applyBorder="1" applyAlignment="1">
      <alignment horizontal="right"/>
    </xf>
    <xf numFmtId="168" fontId="7" fillId="0" borderId="2" xfId="0" applyNumberFormat="1" applyFont="1" applyBorder="1"/>
    <xf numFmtId="169" fontId="7" fillId="0" borderId="2" xfId="0" applyNumberFormat="1" applyFont="1" applyBorder="1"/>
    <xf numFmtId="2" fontId="7" fillId="0" borderId="2" xfId="0" applyNumberFormat="1" applyFont="1" applyBorder="1"/>
    <xf numFmtId="0" fontId="7" fillId="0" borderId="3" xfId="0" applyFont="1" applyBorder="1"/>
    <xf numFmtId="49" fontId="4" fillId="0" borderId="4" xfId="0" applyNumberFormat="1" applyFont="1" applyBorder="1" applyAlignment="1">
      <alignment horizontal="center"/>
    </xf>
    <xf numFmtId="49" fontId="4" fillId="0" borderId="5" xfId="0" applyNumberFormat="1" applyFont="1" applyBorder="1" applyAlignment="1">
      <alignment horizontal="center"/>
    </xf>
    <xf numFmtId="49" fontId="4" fillId="0" borderId="6" xfId="0" applyNumberFormat="1" applyFont="1" applyBorder="1" applyAlignment="1">
      <alignment horizontal="center"/>
    </xf>
    <xf numFmtId="2" fontId="4" fillId="0" borderId="5" xfId="0" applyNumberFormat="1" applyFont="1" applyBorder="1" applyAlignment="1">
      <alignment horizontal="center"/>
    </xf>
    <xf numFmtId="167" fontId="7" fillId="0" borderId="0" xfId="0" applyNumberFormat="1" applyFont="1"/>
    <xf numFmtId="172" fontId="0" fillId="0" borderId="0" xfId="0" applyNumberFormat="1"/>
    <xf numFmtId="0" fontId="7" fillId="0" borderId="0" xfId="0" applyFont="1"/>
    <xf numFmtId="169" fontId="7" fillId="0" borderId="7" xfId="0" applyNumberFormat="1" applyFont="1" applyBorder="1"/>
    <xf numFmtId="168" fontId="1" fillId="0" borderId="0" xfId="0" applyNumberFormat="1" applyFont="1"/>
    <xf numFmtId="15" fontId="4" fillId="2" borderId="0" xfId="0" applyNumberFormat="1" applyFont="1" applyFill="1"/>
    <xf numFmtId="3" fontId="4" fillId="2" borderId="0" xfId="0" applyNumberFormat="1" applyFont="1" applyFill="1"/>
    <xf numFmtId="166" fontId="4" fillId="2" borderId="0" xfId="0" applyNumberFormat="1" applyFont="1" applyFill="1"/>
    <xf numFmtId="167" fontId="4" fillId="2" borderId="0" xfId="0" applyNumberFormat="1" applyFont="1" applyFill="1"/>
    <xf numFmtId="170" fontId="4" fillId="2" borderId="0" xfId="0" applyNumberFormat="1" applyFont="1" applyFill="1"/>
    <xf numFmtId="171" fontId="4" fillId="2" borderId="0" xfId="0" applyNumberFormat="1" applyFont="1" applyFill="1"/>
    <xf numFmtId="2" fontId="4" fillId="2" borderId="0" xfId="0" applyNumberFormat="1" applyFont="1" applyFill="1"/>
    <xf numFmtId="169" fontId="4" fillId="2" borderId="0" xfId="0" applyNumberFormat="1" applyFont="1" applyFill="1"/>
    <xf numFmtId="0" fontId="4" fillId="2" borderId="0" xfId="0" applyFont="1" applyFill="1"/>
    <xf numFmtId="171" fontId="5" fillId="2" borderId="0" xfId="0" applyNumberFormat="1" applyFont="1" applyFill="1"/>
    <xf numFmtId="15" fontId="0" fillId="0" borderId="0" xfId="0" applyNumberFormat="1"/>
    <xf numFmtId="16" fontId="0" fillId="0" borderId="0" xfId="0" applyNumberFormat="1"/>
    <xf numFmtId="168" fontId="0" fillId="0" borderId="0" xfId="1" applyNumberFormat="1" applyFont="1"/>
    <xf numFmtId="49" fontId="9" fillId="0" borderId="5" xfId="0" applyNumberFormat="1" applyFont="1" applyBorder="1" applyAlignment="1">
      <alignment horizontal="center"/>
    </xf>
    <xf numFmtId="3" fontId="4" fillId="0" borderId="0" xfId="0" applyNumberFormat="1" applyFont="1" applyAlignment="1">
      <alignment horizontal="center"/>
    </xf>
    <xf numFmtId="3" fontId="5" fillId="0" borderId="0" xfId="0" applyNumberFormat="1" applyFont="1" applyAlignment="1">
      <alignment horizontal="center"/>
    </xf>
    <xf numFmtId="3" fontId="4" fillId="2" borderId="0" xfId="0" applyNumberFormat="1" applyFont="1" applyFill="1" applyAlignment="1">
      <alignment horizontal="center"/>
    </xf>
    <xf numFmtId="166" fontId="5" fillId="2" borderId="0" xfId="0" applyNumberFormat="1" applyFont="1" applyFill="1"/>
    <xf numFmtId="168" fontId="4" fillId="2" borderId="0" xfId="0" applyNumberFormat="1" applyFont="1" applyFill="1"/>
    <xf numFmtId="167" fontId="10" fillId="0" borderId="0" xfId="0" applyNumberFormat="1" applyFont="1"/>
    <xf numFmtId="170" fontId="10" fillId="0" borderId="0" xfId="0" applyNumberFormat="1" applyFont="1"/>
    <xf numFmtId="168" fontId="0" fillId="0" borderId="0" xfId="0" applyNumberFormat="1" applyFont="1" applyFill="1" applyBorder="1" applyAlignment="1" applyProtection="1"/>
    <xf numFmtId="14" fontId="0" fillId="0" borderId="0" xfId="0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0" fontId="4" fillId="3" borderId="0" xfId="0" applyFont="1" applyFill="1"/>
    <xf numFmtId="15" fontId="4" fillId="4" borderId="0" xfId="0" applyNumberFormat="1" applyFont="1" applyFill="1"/>
    <xf numFmtId="3" fontId="4" fillId="4" borderId="0" xfId="0" applyNumberFormat="1" applyFont="1" applyFill="1"/>
    <xf numFmtId="166" fontId="4" fillId="4" borderId="0" xfId="0" applyNumberFormat="1" applyFont="1" applyFill="1"/>
    <xf numFmtId="167" fontId="4" fillId="4" borderId="0" xfId="0" applyNumberFormat="1" applyFont="1" applyFill="1"/>
    <xf numFmtId="170" fontId="4" fillId="4" borderId="0" xfId="0" applyNumberFormat="1" applyFont="1" applyFill="1"/>
    <xf numFmtId="168" fontId="4" fillId="4" borderId="0" xfId="0" applyNumberFormat="1" applyFont="1" applyFill="1"/>
    <xf numFmtId="171" fontId="4" fillId="4" borderId="0" xfId="0" applyNumberFormat="1" applyFont="1" applyFill="1"/>
    <xf numFmtId="3" fontId="4" fillId="4" borderId="0" xfId="0" applyNumberFormat="1" applyFont="1" applyFill="1" applyAlignment="1">
      <alignment horizontal="center"/>
    </xf>
    <xf numFmtId="2" fontId="4" fillId="4" borderId="0" xfId="0" applyNumberFormat="1" applyFont="1" applyFill="1"/>
    <xf numFmtId="169" fontId="4" fillId="4" borderId="0" xfId="0" applyNumberFormat="1" applyFont="1" applyFill="1"/>
    <xf numFmtId="0" fontId="4" fillId="4" borderId="0" xfId="0" applyFont="1" applyFill="1"/>
    <xf numFmtId="15" fontId="4" fillId="0" borderId="0" xfId="0" applyNumberFormat="1" applyFont="1" applyFill="1"/>
    <xf numFmtId="3" fontId="4" fillId="0" borderId="0" xfId="0" applyNumberFormat="1" applyFont="1" applyFill="1"/>
    <xf numFmtId="166" fontId="4" fillId="0" borderId="0" xfId="0" applyNumberFormat="1" applyFont="1" applyFill="1"/>
    <xf numFmtId="167" fontId="4" fillId="0" borderId="0" xfId="0" applyNumberFormat="1" applyFont="1" applyFill="1"/>
    <xf numFmtId="170" fontId="4" fillId="0" borderId="0" xfId="0" applyNumberFormat="1" applyFont="1" applyFill="1"/>
    <xf numFmtId="168" fontId="4" fillId="0" borderId="0" xfId="0" applyNumberFormat="1" applyFont="1" applyFill="1"/>
    <xf numFmtId="171" fontId="4" fillId="0" borderId="0" xfId="0" applyNumberFormat="1" applyFont="1" applyFill="1"/>
    <xf numFmtId="3" fontId="4" fillId="0" borderId="0" xfId="0" applyNumberFormat="1" applyFont="1" applyFill="1" applyAlignment="1">
      <alignment horizontal="center"/>
    </xf>
    <xf numFmtId="2" fontId="4" fillId="0" borderId="0" xfId="0" applyNumberFormat="1" applyFont="1" applyFill="1"/>
    <xf numFmtId="169" fontId="4" fillId="0" borderId="0" xfId="0" applyNumberFormat="1" applyFont="1" applyFill="1"/>
    <xf numFmtId="0" fontId="4" fillId="0" borderId="0" xfId="0" applyFont="1" applyFill="1"/>
    <xf numFmtId="167" fontId="11" fillId="5" borderId="0" xfId="0" applyNumberFormat="1" applyFont="1" applyFill="1"/>
    <xf numFmtId="0" fontId="4" fillId="0" borderId="8" xfId="0" applyFont="1" applyBorder="1"/>
    <xf numFmtId="165" fontId="4" fillId="0" borderId="0" xfId="1" applyFont="1"/>
    <xf numFmtId="165" fontId="4" fillId="0" borderId="8" xfId="1" applyFont="1" applyBorder="1"/>
    <xf numFmtId="165" fontId="4" fillId="0" borderId="0" xfId="0" applyNumberFormat="1" applyFont="1"/>
    <xf numFmtId="0" fontId="12" fillId="0" borderId="0" xfId="0" applyFont="1"/>
    <xf numFmtId="167" fontId="4" fillId="5" borderId="0" xfId="0" applyNumberFormat="1" applyFont="1" applyFill="1"/>
    <xf numFmtId="171" fontId="5" fillId="0" borderId="0" xfId="0" applyNumberFormat="1" applyFont="1"/>
    <xf numFmtId="14" fontId="4" fillId="0" borderId="0" xfId="0" applyNumberFormat="1" applyFont="1"/>
    <xf numFmtId="14" fontId="3" fillId="0" borderId="0" xfId="2" applyNumberFormat="1" applyFill="1" applyBorder="1" applyAlignment="1" applyProtection="1"/>
    <xf numFmtId="166" fontId="4" fillId="0" borderId="0" xfId="0" quotePrefix="1" applyNumberFormat="1" applyFont="1"/>
    <xf numFmtId="166" fontId="10" fillId="0" borderId="0" xfId="0" applyNumberFormat="1" applyFont="1"/>
    <xf numFmtId="16" fontId="4" fillId="0" borderId="0" xfId="0" applyNumberFormat="1" applyFont="1"/>
    <xf numFmtId="2" fontId="6" fillId="0" borderId="0" xfId="0" applyNumberFormat="1" applyFont="1"/>
    <xf numFmtId="16" fontId="0" fillId="0" borderId="0" xfId="0" applyNumberFormat="1" applyFont="1" applyFill="1" applyBorder="1" applyAlignment="1" applyProtection="1"/>
    <xf numFmtId="14" fontId="0" fillId="0" borderId="0" xfId="0" quotePrefix="1" applyNumberFormat="1"/>
    <xf numFmtId="173" fontId="6" fillId="0" borderId="0" xfId="0" applyNumberFormat="1" applyFont="1"/>
    <xf numFmtId="168" fontId="0" fillId="0" borderId="0" xfId="0" applyNumberFormat="1" applyBorder="1"/>
    <xf numFmtId="49" fontId="7" fillId="0" borderId="9" xfId="0" applyNumberFormat="1" applyFont="1" applyBorder="1" applyAlignment="1">
      <alignment horizontal="center"/>
    </xf>
    <xf numFmtId="49" fontId="7" fillId="0" borderId="10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3">
    <cellStyle name="Currency" xfId="1" builtinId="4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Hyperlink" xfId="2" builtinId="8"/>
    <cellStyle name="Normal" xfId="0" builtinId="0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168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9" formatCode="m/d/yy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ill>
        <patternFill>
          <bgColor indexed="45"/>
        </patternFill>
      </fill>
    </dxf>
    <dxf>
      <fill>
        <patternFill>
          <bgColor indexed="45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hartsheet" Target="chartsheets/sheet2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chartsheet" Target="chartsheets/sheet1.xml"/><Relationship Id="rId2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63703703703704"/>
          <c:y val="0.0196078431372549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0903703703703703"/>
          <c:y val="0.111111111111111"/>
          <c:w val="0.854814814814815"/>
          <c:h val="0.821350762527233"/>
        </c:manualLayout>
      </c:layout>
      <c:scatterChart>
        <c:scatterStyle val="smoothMarker"/>
        <c:varyColors val="0"/>
        <c:ser>
          <c:idx val="0"/>
          <c:order val="0"/>
          <c:tx>
            <c:strRef>
              <c:f>Gas!$I$1</c:f>
              <c:strCache>
                <c:ptCount val="1"/>
                <c:pt idx="0">
                  <c:v>K3 miles</c:v>
                </c:pt>
              </c:strCache>
            </c:strRef>
          </c:tx>
          <c:spPr>
            <a:ln w="12700">
              <a:solidFill>
                <a:srgbClr val="63AAFE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63AAFE"/>
              </a:solidFill>
              <a:ln>
                <a:solidFill>
                  <a:srgbClr val="63AAFE"/>
                </a:solidFill>
                <a:prstDash val="solid"/>
              </a:ln>
            </c:spPr>
          </c:marker>
          <c:xVal>
            <c:numRef>
              <c:f>Gas!$A$2:$A$708</c:f>
              <c:numCache>
                <c:formatCode>d\-mmm\-yy</c:formatCode>
                <c:ptCount val="707"/>
                <c:pt idx="0">
                  <c:v>38542.0</c:v>
                </c:pt>
                <c:pt idx="1">
                  <c:v>38543.0</c:v>
                </c:pt>
                <c:pt idx="2">
                  <c:v>38543.0</c:v>
                </c:pt>
                <c:pt idx="3">
                  <c:v>38543.0</c:v>
                </c:pt>
                <c:pt idx="4">
                  <c:v>38544.0</c:v>
                </c:pt>
                <c:pt idx="5">
                  <c:v>38544.0</c:v>
                </c:pt>
                <c:pt idx="6">
                  <c:v>38545.0</c:v>
                </c:pt>
                <c:pt idx="7">
                  <c:v>38545.0</c:v>
                </c:pt>
                <c:pt idx="8">
                  <c:v>38545.0</c:v>
                </c:pt>
                <c:pt idx="9">
                  <c:v>38549.0</c:v>
                </c:pt>
                <c:pt idx="10">
                  <c:v>38555.0</c:v>
                </c:pt>
                <c:pt idx="11">
                  <c:v>38557.0</c:v>
                </c:pt>
                <c:pt idx="12">
                  <c:v>38561.0</c:v>
                </c:pt>
                <c:pt idx="13">
                  <c:v>38569.0</c:v>
                </c:pt>
                <c:pt idx="14">
                  <c:v>38574.0</c:v>
                </c:pt>
                <c:pt idx="15">
                  <c:v>38578.0</c:v>
                </c:pt>
                <c:pt idx="16">
                  <c:v>38588.0</c:v>
                </c:pt>
                <c:pt idx="17">
                  <c:v>38594.0</c:v>
                </c:pt>
                <c:pt idx="18">
                  <c:v>38598.0</c:v>
                </c:pt>
                <c:pt idx="19">
                  <c:v>38602.0</c:v>
                </c:pt>
                <c:pt idx="20">
                  <c:v>38607.0</c:v>
                </c:pt>
                <c:pt idx="21">
                  <c:v>38610.0</c:v>
                </c:pt>
                <c:pt idx="22">
                  <c:v>38614.0</c:v>
                </c:pt>
                <c:pt idx="23">
                  <c:v>38618.0</c:v>
                </c:pt>
                <c:pt idx="24">
                  <c:v>38622.0</c:v>
                </c:pt>
                <c:pt idx="25">
                  <c:v>38625.0</c:v>
                </c:pt>
                <c:pt idx="26">
                  <c:v>38628.0</c:v>
                </c:pt>
                <c:pt idx="27">
                  <c:v>38631.0</c:v>
                </c:pt>
                <c:pt idx="28">
                  <c:v>38636.0</c:v>
                </c:pt>
                <c:pt idx="29">
                  <c:v>38639.0</c:v>
                </c:pt>
                <c:pt idx="30">
                  <c:v>38644.0</c:v>
                </c:pt>
                <c:pt idx="31">
                  <c:v>38647.0</c:v>
                </c:pt>
                <c:pt idx="32">
                  <c:v>38651.0</c:v>
                </c:pt>
                <c:pt idx="33">
                  <c:v>38657.0</c:v>
                </c:pt>
                <c:pt idx="34">
                  <c:v>38660.0</c:v>
                </c:pt>
                <c:pt idx="35">
                  <c:v>38664.0</c:v>
                </c:pt>
                <c:pt idx="36">
                  <c:v>38667.0</c:v>
                </c:pt>
                <c:pt idx="37">
                  <c:v>38672.0</c:v>
                </c:pt>
                <c:pt idx="38">
                  <c:v>38675.0</c:v>
                </c:pt>
                <c:pt idx="39">
                  <c:v>38679.0</c:v>
                </c:pt>
                <c:pt idx="40">
                  <c:v>38682.0</c:v>
                </c:pt>
                <c:pt idx="41">
                  <c:v>38687.0</c:v>
                </c:pt>
                <c:pt idx="42">
                  <c:v>38692.0</c:v>
                </c:pt>
                <c:pt idx="43">
                  <c:v>38694.0</c:v>
                </c:pt>
                <c:pt idx="44">
                  <c:v>38700.0</c:v>
                </c:pt>
                <c:pt idx="45">
                  <c:v>38703.0</c:v>
                </c:pt>
                <c:pt idx="46">
                  <c:v>38711.0</c:v>
                </c:pt>
                <c:pt idx="47">
                  <c:v>38719.0</c:v>
                </c:pt>
                <c:pt idx="48">
                  <c:v>38722.0</c:v>
                </c:pt>
                <c:pt idx="49">
                  <c:v>38727.0</c:v>
                </c:pt>
                <c:pt idx="50">
                  <c:v>38730.0</c:v>
                </c:pt>
                <c:pt idx="51">
                  <c:v>38734.0</c:v>
                </c:pt>
                <c:pt idx="52">
                  <c:v>38737.0</c:v>
                </c:pt>
                <c:pt idx="53">
                  <c:v>38742.0</c:v>
                </c:pt>
                <c:pt idx="54">
                  <c:v>38744.0</c:v>
                </c:pt>
                <c:pt idx="55">
                  <c:v>38748.0</c:v>
                </c:pt>
                <c:pt idx="56">
                  <c:v>38751.0</c:v>
                </c:pt>
                <c:pt idx="57">
                  <c:v>38756.0</c:v>
                </c:pt>
                <c:pt idx="58">
                  <c:v>38759.0</c:v>
                </c:pt>
                <c:pt idx="59">
                  <c:v>38764.0</c:v>
                </c:pt>
                <c:pt idx="60">
                  <c:v>38769.0</c:v>
                </c:pt>
                <c:pt idx="61">
                  <c:v>38772.0</c:v>
                </c:pt>
                <c:pt idx="62">
                  <c:v>38777.0</c:v>
                </c:pt>
                <c:pt idx="63">
                  <c:v>38779.0</c:v>
                </c:pt>
                <c:pt idx="64">
                  <c:v>38785.0</c:v>
                </c:pt>
                <c:pt idx="65">
                  <c:v>38790.0</c:v>
                </c:pt>
                <c:pt idx="66">
                  <c:v>38793.0</c:v>
                </c:pt>
                <c:pt idx="67">
                  <c:v>38799.0</c:v>
                </c:pt>
                <c:pt idx="68">
                  <c:v>38804.0</c:v>
                </c:pt>
                <c:pt idx="69">
                  <c:v>38806.0</c:v>
                </c:pt>
                <c:pt idx="70">
                  <c:v>38812.0</c:v>
                </c:pt>
                <c:pt idx="71">
                  <c:v>38816.0</c:v>
                </c:pt>
                <c:pt idx="72">
                  <c:v>38821.0</c:v>
                </c:pt>
                <c:pt idx="73">
                  <c:v>38824.0</c:v>
                </c:pt>
                <c:pt idx="74">
                  <c:v>38829.0</c:v>
                </c:pt>
                <c:pt idx="75">
                  <c:v>38833.0</c:v>
                </c:pt>
                <c:pt idx="76">
                  <c:v>38839.0</c:v>
                </c:pt>
                <c:pt idx="77">
                  <c:v>38842.0</c:v>
                </c:pt>
                <c:pt idx="78">
                  <c:v>38847.0</c:v>
                </c:pt>
                <c:pt idx="79">
                  <c:v>38852.0</c:v>
                </c:pt>
                <c:pt idx="80">
                  <c:v>38856.0</c:v>
                </c:pt>
                <c:pt idx="81">
                  <c:v>38863.0</c:v>
                </c:pt>
                <c:pt idx="82">
                  <c:v>38874.0</c:v>
                </c:pt>
                <c:pt idx="83">
                  <c:v>38877.0</c:v>
                </c:pt>
                <c:pt idx="84">
                  <c:v>38884.0</c:v>
                </c:pt>
                <c:pt idx="85">
                  <c:v>38889.0</c:v>
                </c:pt>
                <c:pt idx="86">
                  <c:v>38895.0</c:v>
                </c:pt>
                <c:pt idx="87">
                  <c:v>38903.0</c:v>
                </c:pt>
                <c:pt idx="88">
                  <c:v>38910.0</c:v>
                </c:pt>
                <c:pt idx="89">
                  <c:v>38917.0</c:v>
                </c:pt>
                <c:pt idx="90">
                  <c:v>38929.0</c:v>
                </c:pt>
                <c:pt idx="91">
                  <c:v>38933.0</c:v>
                </c:pt>
                <c:pt idx="92">
                  <c:v>38940.0</c:v>
                </c:pt>
                <c:pt idx="93">
                  <c:v>38953.0</c:v>
                </c:pt>
                <c:pt idx="94">
                  <c:v>38960.0</c:v>
                </c:pt>
                <c:pt idx="95">
                  <c:v>38966.0</c:v>
                </c:pt>
                <c:pt idx="96">
                  <c:v>38970.0</c:v>
                </c:pt>
                <c:pt idx="97">
                  <c:v>38981.0</c:v>
                </c:pt>
                <c:pt idx="98">
                  <c:v>38984.0</c:v>
                </c:pt>
                <c:pt idx="99">
                  <c:v>38988.0</c:v>
                </c:pt>
                <c:pt idx="100">
                  <c:v>38993.0</c:v>
                </c:pt>
                <c:pt idx="101">
                  <c:v>38996.0</c:v>
                </c:pt>
                <c:pt idx="102">
                  <c:v>39001.0</c:v>
                </c:pt>
                <c:pt idx="103">
                  <c:v>39002.0</c:v>
                </c:pt>
                <c:pt idx="104">
                  <c:v>39003.0</c:v>
                </c:pt>
                <c:pt idx="105">
                  <c:v>39008.0</c:v>
                </c:pt>
                <c:pt idx="106">
                  <c:v>39014.0</c:v>
                </c:pt>
                <c:pt idx="107">
                  <c:v>39021.0</c:v>
                </c:pt>
                <c:pt idx="108">
                  <c:v>39024.0</c:v>
                </c:pt>
                <c:pt idx="109">
                  <c:v>39030.0</c:v>
                </c:pt>
                <c:pt idx="110">
                  <c:v>39036.0</c:v>
                </c:pt>
                <c:pt idx="111">
                  <c:v>39039.0</c:v>
                </c:pt>
                <c:pt idx="112">
                  <c:v>39044.0</c:v>
                </c:pt>
                <c:pt idx="113">
                  <c:v>39049.0</c:v>
                </c:pt>
                <c:pt idx="114">
                  <c:v>39053.0</c:v>
                </c:pt>
                <c:pt idx="115">
                  <c:v>39057.0</c:v>
                </c:pt>
                <c:pt idx="116">
                  <c:v>39059.0</c:v>
                </c:pt>
                <c:pt idx="117">
                  <c:v>39063.0</c:v>
                </c:pt>
                <c:pt idx="118">
                  <c:v>39066.0</c:v>
                </c:pt>
                <c:pt idx="119">
                  <c:v>39076.0</c:v>
                </c:pt>
                <c:pt idx="120">
                  <c:v>39086.0</c:v>
                </c:pt>
                <c:pt idx="121">
                  <c:v>39091.0</c:v>
                </c:pt>
                <c:pt idx="122">
                  <c:v>39094.0</c:v>
                </c:pt>
                <c:pt idx="123">
                  <c:v>39097.0</c:v>
                </c:pt>
                <c:pt idx="124">
                  <c:v>39098.0</c:v>
                </c:pt>
                <c:pt idx="125">
                  <c:v>39101.0</c:v>
                </c:pt>
                <c:pt idx="126">
                  <c:v>39106.0</c:v>
                </c:pt>
                <c:pt idx="127">
                  <c:v>39108.0</c:v>
                </c:pt>
                <c:pt idx="128">
                  <c:v>39113.0</c:v>
                </c:pt>
                <c:pt idx="129">
                  <c:v>39117.0</c:v>
                </c:pt>
                <c:pt idx="130">
                  <c:v>39122.0</c:v>
                </c:pt>
                <c:pt idx="131">
                  <c:v>39123.0</c:v>
                </c:pt>
                <c:pt idx="132">
                  <c:v>39129.0</c:v>
                </c:pt>
                <c:pt idx="133">
                  <c:v>39134.0</c:v>
                </c:pt>
                <c:pt idx="134">
                  <c:v>39137.0</c:v>
                </c:pt>
                <c:pt idx="135">
                  <c:v>39143.0</c:v>
                </c:pt>
                <c:pt idx="136">
                  <c:v>39147.0</c:v>
                </c:pt>
                <c:pt idx="137">
                  <c:v>39150.0</c:v>
                </c:pt>
                <c:pt idx="138">
                  <c:v>39154.0</c:v>
                </c:pt>
                <c:pt idx="139">
                  <c:v>39157.0</c:v>
                </c:pt>
                <c:pt idx="140">
                  <c:v>39168.0</c:v>
                </c:pt>
                <c:pt idx="141">
                  <c:v>39177.0</c:v>
                </c:pt>
                <c:pt idx="142">
                  <c:v>39193.0</c:v>
                </c:pt>
                <c:pt idx="143">
                  <c:v>39228.0</c:v>
                </c:pt>
                <c:pt idx="144">
                  <c:v>39233.0</c:v>
                </c:pt>
                <c:pt idx="145">
                  <c:v>39238.0</c:v>
                </c:pt>
                <c:pt idx="146">
                  <c:v>39242.0</c:v>
                </c:pt>
                <c:pt idx="147">
                  <c:v>39247.0</c:v>
                </c:pt>
                <c:pt idx="148">
                  <c:v>39251.0</c:v>
                </c:pt>
                <c:pt idx="149">
                  <c:v>39255.0</c:v>
                </c:pt>
                <c:pt idx="150">
                  <c:v>39262.0</c:v>
                </c:pt>
                <c:pt idx="151">
                  <c:v>39266.0</c:v>
                </c:pt>
                <c:pt idx="152">
                  <c:v>39270.0</c:v>
                </c:pt>
                <c:pt idx="153">
                  <c:v>39275.0</c:v>
                </c:pt>
                <c:pt idx="154">
                  <c:v>39280.0</c:v>
                </c:pt>
                <c:pt idx="155">
                  <c:v>39284.0</c:v>
                </c:pt>
                <c:pt idx="156">
                  <c:v>39289.0</c:v>
                </c:pt>
                <c:pt idx="157">
                  <c:v>39293.0</c:v>
                </c:pt>
                <c:pt idx="158">
                  <c:v>39298.0</c:v>
                </c:pt>
                <c:pt idx="159">
                  <c:v>39303.0</c:v>
                </c:pt>
                <c:pt idx="160">
                  <c:v>39309.0</c:v>
                </c:pt>
                <c:pt idx="161">
                  <c:v>39321.0</c:v>
                </c:pt>
                <c:pt idx="162">
                  <c:v>39325.0</c:v>
                </c:pt>
                <c:pt idx="163">
                  <c:v>39330.0</c:v>
                </c:pt>
                <c:pt idx="164">
                  <c:v>39334.0</c:v>
                </c:pt>
                <c:pt idx="165">
                  <c:v>39339.0</c:v>
                </c:pt>
                <c:pt idx="166">
                  <c:v>39345.0</c:v>
                </c:pt>
                <c:pt idx="167">
                  <c:v>39351.0</c:v>
                </c:pt>
                <c:pt idx="168">
                  <c:v>39355.0</c:v>
                </c:pt>
                <c:pt idx="169">
                  <c:v>39359.0</c:v>
                </c:pt>
                <c:pt idx="170">
                  <c:v>39365.0</c:v>
                </c:pt>
                <c:pt idx="171">
                  <c:v>39371.0</c:v>
                </c:pt>
                <c:pt idx="172">
                  <c:v>39374.0</c:v>
                </c:pt>
                <c:pt idx="173">
                  <c:v>39377.0</c:v>
                </c:pt>
                <c:pt idx="174">
                  <c:v>39379.0</c:v>
                </c:pt>
                <c:pt idx="175">
                  <c:v>39385.0</c:v>
                </c:pt>
                <c:pt idx="176">
                  <c:v>39387.0</c:v>
                </c:pt>
                <c:pt idx="177">
                  <c:v>39392.0</c:v>
                </c:pt>
                <c:pt idx="178">
                  <c:v>39396.0</c:v>
                </c:pt>
                <c:pt idx="179">
                  <c:v>39401.0</c:v>
                </c:pt>
                <c:pt idx="180">
                  <c:v>39404.0</c:v>
                </c:pt>
                <c:pt idx="181">
                  <c:v>39412.0</c:v>
                </c:pt>
                <c:pt idx="182">
                  <c:v>39415.0</c:v>
                </c:pt>
                <c:pt idx="183">
                  <c:v>39421.0</c:v>
                </c:pt>
                <c:pt idx="184">
                  <c:v>39424.0</c:v>
                </c:pt>
                <c:pt idx="185">
                  <c:v>39427.0</c:v>
                </c:pt>
                <c:pt idx="186">
                  <c:v>39428.0</c:v>
                </c:pt>
                <c:pt idx="187">
                  <c:v>39431.0</c:v>
                </c:pt>
                <c:pt idx="188">
                  <c:v>39438.0</c:v>
                </c:pt>
                <c:pt idx="189">
                  <c:v>39451.0</c:v>
                </c:pt>
                <c:pt idx="190">
                  <c:v>39455.0</c:v>
                </c:pt>
                <c:pt idx="191">
                  <c:v>39457.0</c:v>
                </c:pt>
                <c:pt idx="192">
                  <c:v>39458.0</c:v>
                </c:pt>
                <c:pt idx="193">
                  <c:v>39462.0</c:v>
                </c:pt>
                <c:pt idx="194">
                  <c:v>39465.0</c:v>
                </c:pt>
                <c:pt idx="195">
                  <c:v>39470.0</c:v>
                </c:pt>
                <c:pt idx="196">
                  <c:v>39473.0</c:v>
                </c:pt>
                <c:pt idx="197">
                  <c:v>39478.0</c:v>
                </c:pt>
                <c:pt idx="198">
                  <c:v>39483.0</c:v>
                </c:pt>
                <c:pt idx="199">
                  <c:v>39485.0</c:v>
                </c:pt>
                <c:pt idx="200">
                  <c:v>39487.0</c:v>
                </c:pt>
                <c:pt idx="201">
                  <c:v>39499.0</c:v>
                </c:pt>
                <c:pt idx="202">
                  <c:v>39503.0</c:v>
                </c:pt>
                <c:pt idx="203">
                  <c:v>39507.0</c:v>
                </c:pt>
                <c:pt idx="204">
                  <c:v>39512.0</c:v>
                </c:pt>
                <c:pt idx="205">
                  <c:v>39514.0</c:v>
                </c:pt>
                <c:pt idx="206">
                  <c:v>39521.0</c:v>
                </c:pt>
                <c:pt idx="207">
                  <c:v>39527.0</c:v>
                </c:pt>
                <c:pt idx="208">
                  <c:v>39531.0</c:v>
                </c:pt>
                <c:pt idx="209">
                  <c:v>39533.0</c:v>
                </c:pt>
                <c:pt idx="210">
                  <c:v>39536.0</c:v>
                </c:pt>
                <c:pt idx="211">
                  <c:v>39540.0</c:v>
                </c:pt>
                <c:pt idx="212">
                  <c:v>39547.0</c:v>
                </c:pt>
                <c:pt idx="213">
                  <c:v>39553.0</c:v>
                </c:pt>
                <c:pt idx="214">
                  <c:v>39556.0</c:v>
                </c:pt>
                <c:pt idx="215">
                  <c:v>39559.0</c:v>
                </c:pt>
                <c:pt idx="216">
                  <c:v>39563.0</c:v>
                </c:pt>
                <c:pt idx="217">
                  <c:v>39571.0</c:v>
                </c:pt>
                <c:pt idx="218">
                  <c:v>39575.0</c:v>
                </c:pt>
                <c:pt idx="219">
                  <c:v>39581.0</c:v>
                </c:pt>
                <c:pt idx="220">
                  <c:v>39589.0</c:v>
                </c:pt>
                <c:pt idx="221">
                  <c:v>39594.0</c:v>
                </c:pt>
                <c:pt idx="222">
                  <c:v>39599.0</c:v>
                </c:pt>
                <c:pt idx="223">
                  <c:v>39605.0</c:v>
                </c:pt>
                <c:pt idx="224">
                  <c:v>39610.0</c:v>
                </c:pt>
                <c:pt idx="225">
                  <c:v>39616.0</c:v>
                </c:pt>
                <c:pt idx="226">
                  <c:v>39619.0</c:v>
                </c:pt>
                <c:pt idx="227">
                  <c:v>39625.0</c:v>
                </c:pt>
                <c:pt idx="228">
                  <c:v>39629.0</c:v>
                </c:pt>
                <c:pt idx="229">
                  <c:v>39636.0</c:v>
                </c:pt>
                <c:pt idx="230">
                  <c:v>39641.0</c:v>
                </c:pt>
                <c:pt idx="231">
                  <c:v>39651.0</c:v>
                </c:pt>
                <c:pt idx="232">
                  <c:v>39656.0</c:v>
                </c:pt>
                <c:pt idx="233">
                  <c:v>39661.0</c:v>
                </c:pt>
                <c:pt idx="234">
                  <c:v>39672.0</c:v>
                </c:pt>
                <c:pt idx="235">
                  <c:v>39677.0</c:v>
                </c:pt>
                <c:pt idx="236">
                  <c:v>39687.0</c:v>
                </c:pt>
                <c:pt idx="237">
                  <c:v>39694.0</c:v>
                </c:pt>
                <c:pt idx="238">
                  <c:v>39701.0</c:v>
                </c:pt>
                <c:pt idx="239">
                  <c:v>39708.0</c:v>
                </c:pt>
                <c:pt idx="240">
                  <c:v>39710.0</c:v>
                </c:pt>
                <c:pt idx="241">
                  <c:v>39714.0</c:v>
                </c:pt>
                <c:pt idx="242">
                  <c:v>39716.0</c:v>
                </c:pt>
                <c:pt idx="243">
                  <c:v>39721.0</c:v>
                </c:pt>
                <c:pt idx="244">
                  <c:v>39725.0</c:v>
                </c:pt>
                <c:pt idx="245">
                  <c:v>39730.0</c:v>
                </c:pt>
                <c:pt idx="246">
                  <c:v>39735.0</c:v>
                </c:pt>
                <c:pt idx="247">
                  <c:v>39738.0</c:v>
                </c:pt>
                <c:pt idx="248">
                  <c:v>39743.0</c:v>
                </c:pt>
                <c:pt idx="249">
                  <c:v>39747.0</c:v>
                </c:pt>
                <c:pt idx="250">
                  <c:v>39752.0</c:v>
                </c:pt>
                <c:pt idx="251">
                  <c:v>39756.0</c:v>
                </c:pt>
                <c:pt idx="252">
                  <c:v>39759.0</c:v>
                </c:pt>
                <c:pt idx="253">
                  <c:v>39765.0</c:v>
                </c:pt>
                <c:pt idx="254">
                  <c:v>39768.0</c:v>
                </c:pt>
                <c:pt idx="255">
                  <c:v>39771.0</c:v>
                </c:pt>
                <c:pt idx="256">
                  <c:v>39777.0</c:v>
                </c:pt>
                <c:pt idx="257">
                  <c:v>39778.0</c:v>
                </c:pt>
                <c:pt idx="258">
                  <c:v>39780.0</c:v>
                </c:pt>
                <c:pt idx="259">
                  <c:v>39784.0</c:v>
                </c:pt>
                <c:pt idx="260">
                  <c:v>39787.0</c:v>
                </c:pt>
                <c:pt idx="261">
                  <c:v>39792.0</c:v>
                </c:pt>
                <c:pt idx="262">
                  <c:v>39797.0</c:v>
                </c:pt>
                <c:pt idx="263">
                  <c:v>39800.0</c:v>
                </c:pt>
                <c:pt idx="264">
                  <c:v>39808.0</c:v>
                </c:pt>
                <c:pt idx="265">
                  <c:v>39814.0</c:v>
                </c:pt>
                <c:pt idx="266">
                  <c:v>39818.0</c:v>
                </c:pt>
                <c:pt idx="267">
                  <c:v>39822.0</c:v>
                </c:pt>
                <c:pt idx="268">
                  <c:v>39827.0</c:v>
                </c:pt>
                <c:pt idx="269">
                  <c:v>39832.0</c:v>
                </c:pt>
                <c:pt idx="270">
                  <c:v>39835.0</c:v>
                </c:pt>
                <c:pt idx="271">
                  <c:v>39840.0</c:v>
                </c:pt>
                <c:pt idx="272">
                  <c:v>39843.0</c:v>
                </c:pt>
                <c:pt idx="273">
                  <c:v>39844.0</c:v>
                </c:pt>
                <c:pt idx="274">
                  <c:v>39847.0</c:v>
                </c:pt>
                <c:pt idx="275">
                  <c:v>39850.0</c:v>
                </c:pt>
                <c:pt idx="276">
                  <c:v>39855.0</c:v>
                </c:pt>
                <c:pt idx="277">
                  <c:v>39858.0</c:v>
                </c:pt>
                <c:pt idx="278">
                  <c:v>39859.0</c:v>
                </c:pt>
                <c:pt idx="279">
                  <c:v>39859.0</c:v>
                </c:pt>
                <c:pt idx="280">
                  <c:v>39859.0</c:v>
                </c:pt>
                <c:pt idx="281">
                  <c:v>39859.0</c:v>
                </c:pt>
                <c:pt idx="282">
                  <c:v>39865.0</c:v>
                </c:pt>
                <c:pt idx="283">
                  <c:v>39865.0</c:v>
                </c:pt>
                <c:pt idx="284">
                  <c:v>39866.0</c:v>
                </c:pt>
                <c:pt idx="285">
                  <c:v>39866.0</c:v>
                </c:pt>
                <c:pt idx="286">
                  <c:v>39866.0</c:v>
                </c:pt>
                <c:pt idx="287">
                  <c:v>39867.0</c:v>
                </c:pt>
                <c:pt idx="288">
                  <c:v>39871.0</c:v>
                </c:pt>
                <c:pt idx="289">
                  <c:v>39876.0</c:v>
                </c:pt>
                <c:pt idx="290">
                  <c:v>39880.0</c:v>
                </c:pt>
                <c:pt idx="291">
                  <c:v>39882.0</c:v>
                </c:pt>
                <c:pt idx="292">
                  <c:v>39883.0</c:v>
                </c:pt>
                <c:pt idx="293">
                  <c:v>39883.0</c:v>
                </c:pt>
                <c:pt idx="294">
                  <c:v>39885.0</c:v>
                </c:pt>
                <c:pt idx="295">
                  <c:v>39889.0</c:v>
                </c:pt>
                <c:pt idx="296">
                  <c:v>39892.0</c:v>
                </c:pt>
                <c:pt idx="297">
                  <c:v>39897.0</c:v>
                </c:pt>
                <c:pt idx="298">
                  <c:v>39899.0</c:v>
                </c:pt>
                <c:pt idx="299">
                  <c:v>39907.0</c:v>
                </c:pt>
                <c:pt idx="300">
                  <c:v>39920.0</c:v>
                </c:pt>
                <c:pt idx="301">
                  <c:v>39914.0</c:v>
                </c:pt>
                <c:pt idx="302">
                  <c:v>39917.0</c:v>
                </c:pt>
                <c:pt idx="303">
                  <c:v>39921.0</c:v>
                </c:pt>
                <c:pt idx="304">
                  <c:v>39922.0</c:v>
                </c:pt>
                <c:pt idx="305">
                  <c:v>39927.0</c:v>
                </c:pt>
                <c:pt idx="306">
                  <c:v>39931.0</c:v>
                </c:pt>
                <c:pt idx="307">
                  <c:v>39935.0</c:v>
                </c:pt>
                <c:pt idx="308">
                  <c:v>39940.0</c:v>
                </c:pt>
                <c:pt idx="309">
                  <c:v>39945.0</c:v>
                </c:pt>
                <c:pt idx="310">
                  <c:v>39948.0</c:v>
                </c:pt>
                <c:pt idx="311">
                  <c:v>39953.0</c:v>
                </c:pt>
                <c:pt idx="312">
                  <c:v>39956.0</c:v>
                </c:pt>
                <c:pt idx="313">
                  <c:v>39962.0</c:v>
                </c:pt>
                <c:pt idx="314">
                  <c:v>39967.0</c:v>
                </c:pt>
                <c:pt idx="315">
                  <c:v>39969.0</c:v>
                </c:pt>
                <c:pt idx="316">
                  <c:v>39974.0</c:v>
                </c:pt>
                <c:pt idx="317">
                  <c:v>39977.0</c:v>
                </c:pt>
                <c:pt idx="318">
                  <c:v>39982.0</c:v>
                </c:pt>
                <c:pt idx="319">
                  <c:v>39987.0</c:v>
                </c:pt>
                <c:pt idx="320">
                  <c:v>39991.0</c:v>
                </c:pt>
                <c:pt idx="321">
                  <c:v>39996.0</c:v>
                </c:pt>
                <c:pt idx="322">
                  <c:v>40002.0</c:v>
                </c:pt>
                <c:pt idx="323">
                  <c:v>40008.0</c:v>
                </c:pt>
                <c:pt idx="324">
                  <c:v>40012.0</c:v>
                </c:pt>
                <c:pt idx="325">
                  <c:v>40018.0</c:v>
                </c:pt>
                <c:pt idx="326">
                  <c:v>40029.0</c:v>
                </c:pt>
                <c:pt idx="327">
                  <c:v>40033.0</c:v>
                </c:pt>
                <c:pt idx="328">
                  <c:v>40038.0</c:v>
                </c:pt>
                <c:pt idx="329">
                  <c:v>40044.0</c:v>
                </c:pt>
                <c:pt idx="330">
                  <c:v>40047.0</c:v>
                </c:pt>
                <c:pt idx="331">
                  <c:v>40052.0</c:v>
                </c:pt>
                <c:pt idx="332">
                  <c:v>40059.0</c:v>
                </c:pt>
                <c:pt idx="333">
                  <c:v>40064.0</c:v>
                </c:pt>
                <c:pt idx="334">
                  <c:v>40068.0</c:v>
                </c:pt>
                <c:pt idx="335">
                  <c:v>40073.0</c:v>
                </c:pt>
                <c:pt idx="336">
                  <c:v>40077.0</c:v>
                </c:pt>
                <c:pt idx="337">
                  <c:v>40081.0</c:v>
                </c:pt>
                <c:pt idx="338">
                  <c:v>40082.0</c:v>
                </c:pt>
                <c:pt idx="339">
                  <c:v>40087.0</c:v>
                </c:pt>
                <c:pt idx="340">
                  <c:v>40093.0</c:v>
                </c:pt>
                <c:pt idx="341">
                  <c:v>40096.0</c:v>
                </c:pt>
                <c:pt idx="342">
                  <c:v>40102.0</c:v>
                </c:pt>
                <c:pt idx="343">
                  <c:v>40107.0</c:v>
                </c:pt>
                <c:pt idx="344">
                  <c:v>40114.0</c:v>
                </c:pt>
                <c:pt idx="345">
                  <c:v>40117.0</c:v>
                </c:pt>
                <c:pt idx="346">
                  <c:v>40123.0</c:v>
                </c:pt>
                <c:pt idx="347">
                  <c:v>40127.0</c:v>
                </c:pt>
                <c:pt idx="348">
                  <c:v>40130.0</c:v>
                </c:pt>
                <c:pt idx="349">
                  <c:v>40135.0</c:v>
                </c:pt>
                <c:pt idx="350">
                  <c:v>40139.0</c:v>
                </c:pt>
                <c:pt idx="351">
                  <c:v>40143.0</c:v>
                </c:pt>
                <c:pt idx="352">
                  <c:v>40148.0</c:v>
                </c:pt>
                <c:pt idx="353">
                  <c:v>40152.0</c:v>
                </c:pt>
                <c:pt idx="354">
                  <c:v>40158.0</c:v>
                </c:pt>
                <c:pt idx="355">
                  <c:v>40162.0</c:v>
                </c:pt>
                <c:pt idx="356">
                  <c:v>40165.0</c:v>
                </c:pt>
                <c:pt idx="357">
                  <c:v>40168.0</c:v>
                </c:pt>
                <c:pt idx="358">
                  <c:v>40180.0</c:v>
                </c:pt>
                <c:pt idx="359">
                  <c:v>40185.0</c:v>
                </c:pt>
                <c:pt idx="360">
                  <c:v>40188.0</c:v>
                </c:pt>
                <c:pt idx="361">
                  <c:v>40193.0</c:v>
                </c:pt>
                <c:pt idx="362">
                  <c:v>40197.0</c:v>
                </c:pt>
                <c:pt idx="363">
                  <c:v>40199.0</c:v>
                </c:pt>
                <c:pt idx="364">
                  <c:v>40204.0</c:v>
                </c:pt>
                <c:pt idx="365">
                  <c:v>40207.0</c:v>
                </c:pt>
                <c:pt idx="366">
                  <c:v>40212.0</c:v>
                </c:pt>
                <c:pt idx="367">
                  <c:v>40215.0</c:v>
                </c:pt>
                <c:pt idx="368">
                  <c:v>40220.0</c:v>
                </c:pt>
                <c:pt idx="369">
                  <c:v>40222.0</c:v>
                </c:pt>
                <c:pt idx="370">
                  <c:v>40228.0</c:v>
                </c:pt>
                <c:pt idx="371">
                  <c:v>40233.0</c:v>
                </c:pt>
                <c:pt idx="372">
                  <c:v>40235.0</c:v>
                </c:pt>
                <c:pt idx="373">
                  <c:v>40240.0</c:v>
                </c:pt>
                <c:pt idx="374">
                  <c:v>40243.0</c:v>
                </c:pt>
                <c:pt idx="375">
                  <c:v>40246.0</c:v>
                </c:pt>
                <c:pt idx="376">
                  <c:v>40247.0</c:v>
                </c:pt>
                <c:pt idx="377">
                  <c:v>40253.0</c:v>
                </c:pt>
                <c:pt idx="378">
                  <c:v>40256.0</c:v>
                </c:pt>
                <c:pt idx="379">
                  <c:v>40261.0</c:v>
                </c:pt>
                <c:pt idx="380">
                  <c:v>40264.0</c:v>
                </c:pt>
                <c:pt idx="381">
                  <c:v>40268.0</c:v>
                </c:pt>
                <c:pt idx="382">
                  <c:v>40270.0</c:v>
                </c:pt>
                <c:pt idx="383">
                  <c:v>40274.0</c:v>
                </c:pt>
                <c:pt idx="384">
                  <c:v>40277.0</c:v>
                </c:pt>
                <c:pt idx="385">
                  <c:v>40282.0</c:v>
                </c:pt>
                <c:pt idx="386">
                  <c:v>40289.0</c:v>
                </c:pt>
                <c:pt idx="387">
                  <c:v>40295.0</c:v>
                </c:pt>
                <c:pt idx="388">
                  <c:v>40299.0</c:v>
                </c:pt>
                <c:pt idx="389">
                  <c:v>40304.0</c:v>
                </c:pt>
                <c:pt idx="390">
                  <c:v>40310.0</c:v>
                </c:pt>
                <c:pt idx="391">
                  <c:v>40314.0</c:v>
                </c:pt>
                <c:pt idx="392">
                  <c:v>40319.0</c:v>
                </c:pt>
                <c:pt idx="393">
                  <c:v>40324.0</c:v>
                </c:pt>
                <c:pt idx="394">
                  <c:v>40330.0</c:v>
                </c:pt>
                <c:pt idx="395">
                  <c:v>40334.0</c:v>
                </c:pt>
                <c:pt idx="396">
                  <c:v>40340.0</c:v>
                </c:pt>
                <c:pt idx="397">
                  <c:v>40345.0</c:v>
                </c:pt>
                <c:pt idx="398">
                  <c:v>40351.0</c:v>
                </c:pt>
                <c:pt idx="399">
                  <c:v>40356.0</c:v>
                </c:pt>
                <c:pt idx="400">
                  <c:v>40359.0</c:v>
                </c:pt>
                <c:pt idx="401">
                  <c:v>40361.0</c:v>
                </c:pt>
                <c:pt idx="402">
                  <c:v>40373.0</c:v>
                </c:pt>
                <c:pt idx="403">
                  <c:v>40386.0</c:v>
                </c:pt>
                <c:pt idx="404">
                  <c:v>40390.0</c:v>
                </c:pt>
                <c:pt idx="405">
                  <c:v>40402.0</c:v>
                </c:pt>
                <c:pt idx="406">
                  <c:v>40407.0</c:v>
                </c:pt>
                <c:pt idx="407">
                  <c:v>40414.0</c:v>
                </c:pt>
                <c:pt idx="408">
                  <c:v>40420.0</c:v>
                </c:pt>
                <c:pt idx="409">
                  <c:v>40425.0</c:v>
                </c:pt>
                <c:pt idx="410">
                  <c:v>40438.0</c:v>
                </c:pt>
                <c:pt idx="411">
                  <c:v>40435.0</c:v>
                </c:pt>
                <c:pt idx="412">
                  <c:v>40439.0</c:v>
                </c:pt>
                <c:pt idx="413">
                  <c:v>40444.0</c:v>
                </c:pt>
                <c:pt idx="414">
                  <c:v>40450.0</c:v>
                </c:pt>
                <c:pt idx="415">
                  <c:v>40454.0</c:v>
                </c:pt>
                <c:pt idx="416">
                  <c:v>40456.0</c:v>
                </c:pt>
                <c:pt idx="417">
                  <c:v>40459.0</c:v>
                </c:pt>
                <c:pt idx="418">
                  <c:v>40470.0</c:v>
                </c:pt>
                <c:pt idx="419">
                  <c:v>40473.0</c:v>
                </c:pt>
                <c:pt idx="420">
                  <c:v>40477.0</c:v>
                </c:pt>
                <c:pt idx="421">
                  <c:v>40479.0</c:v>
                </c:pt>
                <c:pt idx="422">
                  <c:v>40484.0</c:v>
                </c:pt>
                <c:pt idx="423">
                  <c:v>40486.0</c:v>
                </c:pt>
                <c:pt idx="424">
                  <c:v>40492.0</c:v>
                </c:pt>
                <c:pt idx="425">
                  <c:v>40498.0</c:v>
                </c:pt>
                <c:pt idx="426">
                  <c:v>40501.0</c:v>
                </c:pt>
                <c:pt idx="427">
                  <c:v>40506.0</c:v>
                </c:pt>
                <c:pt idx="428">
                  <c:v>40514.0</c:v>
                </c:pt>
                <c:pt idx="429">
                  <c:v>40516.0</c:v>
                </c:pt>
                <c:pt idx="430">
                  <c:v>40520.0</c:v>
                </c:pt>
                <c:pt idx="431">
                  <c:v>40526.0</c:v>
                </c:pt>
                <c:pt idx="432">
                  <c:v>40529.0</c:v>
                </c:pt>
                <c:pt idx="433">
                  <c:v>40547.0</c:v>
                </c:pt>
                <c:pt idx="434">
                  <c:v>40550.0</c:v>
                </c:pt>
                <c:pt idx="435">
                  <c:v>40555.0</c:v>
                </c:pt>
                <c:pt idx="436">
                  <c:v>40558.0</c:v>
                </c:pt>
                <c:pt idx="437">
                  <c:v>40562.0</c:v>
                </c:pt>
                <c:pt idx="438">
                  <c:v>40565.0</c:v>
                </c:pt>
                <c:pt idx="439">
                  <c:v>40570.0</c:v>
                </c:pt>
                <c:pt idx="440">
                  <c:v>40572.0</c:v>
                </c:pt>
                <c:pt idx="441">
                  <c:v>40577.0</c:v>
                </c:pt>
                <c:pt idx="442">
                  <c:v>40582.0</c:v>
                </c:pt>
                <c:pt idx="443">
                  <c:v>40584.0</c:v>
                </c:pt>
                <c:pt idx="444">
                  <c:v>40588.0</c:v>
                </c:pt>
                <c:pt idx="445">
                  <c:v>40588.0</c:v>
                </c:pt>
                <c:pt idx="446">
                  <c:v>40588.0</c:v>
                </c:pt>
                <c:pt idx="447">
                  <c:v>40588.0</c:v>
                </c:pt>
                <c:pt idx="448">
                  <c:v>40590.0</c:v>
                </c:pt>
                <c:pt idx="449">
                  <c:v>40592.0</c:v>
                </c:pt>
                <c:pt idx="450">
                  <c:v>40593.0</c:v>
                </c:pt>
                <c:pt idx="451">
                  <c:v>40593.0</c:v>
                </c:pt>
                <c:pt idx="452">
                  <c:v>40593.0</c:v>
                </c:pt>
                <c:pt idx="453">
                  <c:v>40593.0</c:v>
                </c:pt>
                <c:pt idx="454">
                  <c:v>40597.0</c:v>
                </c:pt>
                <c:pt idx="455">
                  <c:v>40599.0</c:v>
                </c:pt>
                <c:pt idx="456">
                  <c:v>40604.0</c:v>
                </c:pt>
                <c:pt idx="457">
                  <c:v>40605.0</c:v>
                </c:pt>
                <c:pt idx="458">
                  <c:v>40608.0</c:v>
                </c:pt>
                <c:pt idx="459">
                  <c:v>40612.0</c:v>
                </c:pt>
                <c:pt idx="460">
                  <c:v>40614.0</c:v>
                </c:pt>
                <c:pt idx="461">
                  <c:v>40618.0</c:v>
                </c:pt>
                <c:pt idx="462">
                  <c:v>40620.0</c:v>
                </c:pt>
                <c:pt idx="463">
                  <c:v>40624.0</c:v>
                </c:pt>
                <c:pt idx="464">
                  <c:v>40626.0</c:v>
                </c:pt>
                <c:pt idx="465">
                  <c:v>40629.0</c:v>
                </c:pt>
                <c:pt idx="466">
                  <c:v>40632.0</c:v>
                </c:pt>
                <c:pt idx="467">
                  <c:v>40635.0</c:v>
                </c:pt>
                <c:pt idx="468">
                  <c:v>40636.0</c:v>
                </c:pt>
                <c:pt idx="469">
                  <c:v>40636.0</c:v>
                </c:pt>
                <c:pt idx="470">
                  <c:v>40641.0</c:v>
                </c:pt>
                <c:pt idx="471">
                  <c:v>40646.0</c:v>
                </c:pt>
                <c:pt idx="472">
                  <c:v>40649.0</c:v>
                </c:pt>
                <c:pt idx="473">
                  <c:v>40654.0</c:v>
                </c:pt>
                <c:pt idx="474">
                  <c:v>40655.0</c:v>
                </c:pt>
                <c:pt idx="475">
                  <c:v>40660.0</c:v>
                </c:pt>
                <c:pt idx="476">
                  <c:v>40663.0</c:v>
                </c:pt>
                <c:pt idx="477">
                  <c:v>40668.0</c:v>
                </c:pt>
              </c:numCache>
            </c:numRef>
          </c:xVal>
          <c:yVal>
            <c:numRef>
              <c:f>Gas!$I$2:$I$708</c:f>
              <c:numCache>
                <c:formatCode>#,##0</c:formatCode>
                <c:ptCount val="707"/>
                <c:pt idx="0">
                  <c:v>0.0</c:v>
                </c:pt>
                <c:pt idx="1">
                  <c:v>313.0</c:v>
                </c:pt>
                <c:pt idx="2">
                  <c:v>659.0</c:v>
                </c:pt>
                <c:pt idx="3">
                  <c:v>1061.0</c:v>
                </c:pt>
                <c:pt idx="4">
                  <c:v>1433.0</c:v>
                </c:pt>
                <c:pt idx="5">
                  <c:v>1809.0</c:v>
                </c:pt>
                <c:pt idx="6">
                  <c:v>2246.0</c:v>
                </c:pt>
                <c:pt idx="7">
                  <c:v>2593.0</c:v>
                </c:pt>
                <c:pt idx="8">
                  <c:v>2857.0</c:v>
                </c:pt>
                <c:pt idx="9">
                  <c:v>3288.0</c:v>
                </c:pt>
                <c:pt idx="10">
                  <c:v>3698.0</c:v>
                </c:pt>
                <c:pt idx="11">
                  <c:v>4025.0</c:v>
                </c:pt>
                <c:pt idx="12">
                  <c:v>4463.0</c:v>
                </c:pt>
                <c:pt idx="13">
                  <c:v>4888.0</c:v>
                </c:pt>
                <c:pt idx="14">
                  <c:v>5188.0</c:v>
                </c:pt>
                <c:pt idx="15">
                  <c:v>5583.0</c:v>
                </c:pt>
                <c:pt idx="16">
                  <c:v>6015.0</c:v>
                </c:pt>
                <c:pt idx="17">
                  <c:v>6426.0</c:v>
                </c:pt>
                <c:pt idx="18">
                  <c:v>6818.0</c:v>
                </c:pt>
                <c:pt idx="19">
                  <c:v>7232.0</c:v>
                </c:pt>
                <c:pt idx="20">
                  <c:v>7634.0</c:v>
                </c:pt>
                <c:pt idx="21">
                  <c:v>7967.0</c:v>
                </c:pt>
                <c:pt idx="22">
                  <c:v>8308.0</c:v>
                </c:pt>
                <c:pt idx="23">
                  <c:v>8733.0</c:v>
                </c:pt>
                <c:pt idx="24">
                  <c:v>9160.0</c:v>
                </c:pt>
                <c:pt idx="25">
                  <c:v>9538.0</c:v>
                </c:pt>
                <c:pt idx="26">
                  <c:v>9832.0</c:v>
                </c:pt>
                <c:pt idx="27">
                  <c:v>10204.0</c:v>
                </c:pt>
                <c:pt idx="28">
                  <c:v>10573.0</c:v>
                </c:pt>
                <c:pt idx="29">
                  <c:v>11005.0</c:v>
                </c:pt>
                <c:pt idx="30">
                  <c:v>11389.0</c:v>
                </c:pt>
                <c:pt idx="31">
                  <c:v>11789.0</c:v>
                </c:pt>
                <c:pt idx="32">
                  <c:v>12175.0</c:v>
                </c:pt>
                <c:pt idx="33">
                  <c:v>12586.0</c:v>
                </c:pt>
                <c:pt idx="34">
                  <c:v>12953.0</c:v>
                </c:pt>
                <c:pt idx="35">
                  <c:v>13325.0</c:v>
                </c:pt>
                <c:pt idx="36">
                  <c:v>13713.0</c:v>
                </c:pt>
                <c:pt idx="37">
                  <c:v>14091.0</c:v>
                </c:pt>
                <c:pt idx="38">
                  <c:v>14440.0</c:v>
                </c:pt>
                <c:pt idx="39">
                  <c:v>14833.0</c:v>
                </c:pt>
                <c:pt idx="40">
                  <c:v>15222.0</c:v>
                </c:pt>
                <c:pt idx="41">
                  <c:v>15578.0</c:v>
                </c:pt>
                <c:pt idx="42">
                  <c:v>15930.0</c:v>
                </c:pt>
                <c:pt idx="43">
                  <c:v>16271.0</c:v>
                </c:pt>
                <c:pt idx="44">
                  <c:v>16611.0</c:v>
                </c:pt>
                <c:pt idx="45">
                  <c:v>16949.0</c:v>
                </c:pt>
                <c:pt idx="46">
                  <c:v>17536.0</c:v>
                </c:pt>
                <c:pt idx="47">
                  <c:v>17867.0</c:v>
                </c:pt>
                <c:pt idx="48">
                  <c:v>17867.0</c:v>
                </c:pt>
                <c:pt idx="49">
                  <c:v>18200.0</c:v>
                </c:pt>
                <c:pt idx="50">
                  <c:v>18600.0</c:v>
                </c:pt>
                <c:pt idx="51">
                  <c:v>18964.0</c:v>
                </c:pt>
                <c:pt idx="52">
                  <c:v>19344.0</c:v>
                </c:pt>
                <c:pt idx="53">
                  <c:v>19722.0</c:v>
                </c:pt>
                <c:pt idx="54">
                  <c:v>20050.0</c:v>
                </c:pt>
                <c:pt idx="55">
                  <c:v>20351.0</c:v>
                </c:pt>
                <c:pt idx="56">
                  <c:v>20746.0</c:v>
                </c:pt>
                <c:pt idx="57">
                  <c:v>21126.0</c:v>
                </c:pt>
                <c:pt idx="58">
                  <c:v>21509.0</c:v>
                </c:pt>
                <c:pt idx="59">
                  <c:v>21874.0</c:v>
                </c:pt>
                <c:pt idx="60">
                  <c:v>22226.0</c:v>
                </c:pt>
                <c:pt idx="61">
                  <c:v>22608.0</c:v>
                </c:pt>
                <c:pt idx="62">
                  <c:v>22963.0</c:v>
                </c:pt>
                <c:pt idx="63">
                  <c:v>23328.0</c:v>
                </c:pt>
                <c:pt idx="64">
                  <c:v>23764.0</c:v>
                </c:pt>
                <c:pt idx="65">
                  <c:v>24209.0</c:v>
                </c:pt>
                <c:pt idx="66">
                  <c:v>24651.0</c:v>
                </c:pt>
                <c:pt idx="67">
                  <c:v>25083.0</c:v>
                </c:pt>
                <c:pt idx="68">
                  <c:v>25495.0</c:v>
                </c:pt>
                <c:pt idx="69">
                  <c:v>25799.0</c:v>
                </c:pt>
                <c:pt idx="70">
                  <c:v>26259.0</c:v>
                </c:pt>
                <c:pt idx="71">
                  <c:v>26685.0</c:v>
                </c:pt>
                <c:pt idx="72">
                  <c:v>27150.0</c:v>
                </c:pt>
                <c:pt idx="73">
                  <c:v>27337.0</c:v>
                </c:pt>
                <c:pt idx="74">
                  <c:v>27690.0</c:v>
                </c:pt>
                <c:pt idx="75">
                  <c:v>28155.0</c:v>
                </c:pt>
                <c:pt idx="76">
                  <c:v>28631.0</c:v>
                </c:pt>
                <c:pt idx="77">
                  <c:v>29103.0</c:v>
                </c:pt>
                <c:pt idx="78">
                  <c:v>29572.0</c:v>
                </c:pt>
                <c:pt idx="79">
                  <c:v>30015.0</c:v>
                </c:pt>
                <c:pt idx="80">
                  <c:v>30497.0</c:v>
                </c:pt>
                <c:pt idx="81">
                  <c:v>31010.0</c:v>
                </c:pt>
                <c:pt idx="82">
                  <c:v>31517.0</c:v>
                </c:pt>
                <c:pt idx="83">
                  <c:v>31894.0</c:v>
                </c:pt>
                <c:pt idx="84">
                  <c:v>32348.0</c:v>
                </c:pt>
                <c:pt idx="85">
                  <c:v>32741.0</c:v>
                </c:pt>
                <c:pt idx="86">
                  <c:v>33154.0</c:v>
                </c:pt>
                <c:pt idx="87">
                  <c:v>33592.0</c:v>
                </c:pt>
                <c:pt idx="88">
                  <c:v>33993.0</c:v>
                </c:pt>
                <c:pt idx="89">
                  <c:v>34450.0</c:v>
                </c:pt>
                <c:pt idx="90">
                  <c:v>34862.0</c:v>
                </c:pt>
                <c:pt idx="91">
                  <c:v>35308.0</c:v>
                </c:pt>
                <c:pt idx="92">
                  <c:v>35742.0</c:v>
                </c:pt>
                <c:pt idx="93">
                  <c:v>36121.0</c:v>
                </c:pt>
                <c:pt idx="94">
                  <c:v>36572.0</c:v>
                </c:pt>
                <c:pt idx="95">
                  <c:v>37014.0</c:v>
                </c:pt>
                <c:pt idx="96">
                  <c:v>37430.0</c:v>
                </c:pt>
                <c:pt idx="97">
                  <c:v>37825.0</c:v>
                </c:pt>
                <c:pt idx="98">
                  <c:v>38246.0</c:v>
                </c:pt>
                <c:pt idx="99">
                  <c:v>38638.0</c:v>
                </c:pt>
                <c:pt idx="100">
                  <c:v>39010.0</c:v>
                </c:pt>
                <c:pt idx="101">
                  <c:v>39419.0</c:v>
                </c:pt>
                <c:pt idx="102">
                  <c:v>39837.0</c:v>
                </c:pt>
                <c:pt idx="103">
                  <c:v>40204.0</c:v>
                </c:pt>
                <c:pt idx="104">
                  <c:v>40557.0</c:v>
                </c:pt>
                <c:pt idx="105">
                  <c:v>40928.0</c:v>
                </c:pt>
                <c:pt idx="106">
                  <c:v>41284.0</c:v>
                </c:pt>
                <c:pt idx="107">
                  <c:v>41671.0</c:v>
                </c:pt>
                <c:pt idx="108">
                  <c:v>42007.0</c:v>
                </c:pt>
                <c:pt idx="109">
                  <c:v>42444.0</c:v>
                </c:pt>
                <c:pt idx="110">
                  <c:v>42861.0</c:v>
                </c:pt>
                <c:pt idx="111">
                  <c:v>43247.0</c:v>
                </c:pt>
                <c:pt idx="112">
                  <c:v>43623.0</c:v>
                </c:pt>
                <c:pt idx="113">
                  <c:v>43959.0</c:v>
                </c:pt>
                <c:pt idx="114">
                  <c:v>44346.0</c:v>
                </c:pt>
                <c:pt idx="115">
                  <c:v>44692.0</c:v>
                </c:pt>
                <c:pt idx="116">
                  <c:v>45021.0</c:v>
                </c:pt>
                <c:pt idx="117">
                  <c:v>45355.0</c:v>
                </c:pt>
                <c:pt idx="118">
                  <c:v>45688.0</c:v>
                </c:pt>
                <c:pt idx="119">
                  <c:v>46007.0</c:v>
                </c:pt>
                <c:pt idx="120">
                  <c:v>46333.0</c:v>
                </c:pt>
                <c:pt idx="121">
                  <c:v>46662.0</c:v>
                </c:pt>
                <c:pt idx="122">
                  <c:v>46982.0</c:v>
                </c:pt>
                <c:pt idx="123">
                  <c:v>47227.0</c:v>
                </c:pt>
                <c:pt idx="124">
                  <c:v>47540.0</c:v>
                </c:pt>
                <c:pt idx="125">
                  <c:v>47894.0</c:v>
                </c:pt>
                <c:pt idx="126">
                  <c:v>48244.0</c:v>
                </c:pt>
                <c:pt idx="127">
                  <c:v>48530.0</c:v>
                </c:pt>
                <c:pt idx="128">
                  <c:v>48916.0</c:v>
                </c:pt>
                <c:pt idx="129">
                  <c:v>49246.0</c:v>
                </c:pt>
                <c:pt idx="130">
                  <c:v>49602.0</c:v>
                </c:pt>
                <c:pt idx="131">
                  <c:v>49796.0</c:v>
                </c:pt>
                <c:pt idx="132">
                  <c:v>50164.0</c:v>
                </c:pt>
                <c:pt idx="133">
                  <c:v>50536.0</c:v>
                </c:pt>
                <c:pt idx="134">
                  <c:v>50861.0</c:v>
                </c:pt>
                <c:pt idx="135">
                  <c:v>51202.0</c:v>
                </c:pt>
                <c:pt idx="136">
                  <c:v>51574.0</c:v>
                </c:pt>
                <c:pt idx="137">
                  <c:v>51961.0</c:v>
                </c:pt>
                <c:pt idx="138">
                  <c:v>52361.0</c:v>
                </c:pt>
                <c:pt idx="139">
                  <c:v>52765.0</c:v>
                </c:pt>
                <c:pt idx="140">
                  <c:v>53151.0</c:v>
                </c:pt>
                <c:pt idx="141">
                  <c:v>53526.0</c:v>
                </c:pt>
                <c:pt idx="142">
                  <c:v>53850.0</c:v>
                </c:pt>
                <c:pt idx="143">
                  <c:v>54253.0</c:v>
                </c:pt>
                <c:pt idx="144">
                  <c:v>54652.0</c:v>
                </c:pt>
                <c:pt idx="145">
                  <c:v>55126.0</c:v>
                </c:pt>
                <c:pt idx="146">
                  <c:v>55570.0</c:v>
                </c:pt>
                <c:pt idx="147">
                  <c:v>55947.0</c:v>
                </c:pt>
                <c:pt idx="148">
                  <c:v>56381.0</c:v>
                </c:pt>
                <c:pt idx="149">
                  <c:v>56817.0</c:v>
                </c:pt>
                <c:pt idx="150">
                  <c:v>57275.0</c:v>
                </c:pt>
                <c:pt idx="151">
                  <c:v>57733.0</c:v>
                </c:pt>
                <c:pt idx="152">
                  <c:v>58185.0</c:v>
                </c:pt>
                <c:pt idx="153">
                  <c:v>58602.0</c:v>
                </c:pt>
                <c:pt idx="154">
                  <c:v>59042.0</c:v>
                </c:pt>
                <c:pt idx="155">
                  <c:v>59472.0</c:v>
                </c:pt>
                <c:pt idx="156">
                  <c:v>59904.0</c:v>
                </c:pt>
                <c:pt idx="157">
                  <c:v>60292.0</c:v>
                </c:pt>
                <c:pt idx="158">
                  <c:v>60732.0</c:v>
                </c:pt>
                <c:pt idx="159">
                  <c:v>61180.0</c:v>
                </c:pt>
                <c:pt idx="160">
                  <c:v>61611.0</c:v>
                </c:pt>
                <c:pt idx="161">
                  <c:v>61992.0</c:v>
                </c:pt>
                <c:pt idx="162">
                  <c:v>62432.0</c:v>
                </c:pt>
                <c:pt idx="163">
                  <c:v>62807.0</c:v>
                </c:pt>
                <c:pt idx="164">
                  <c:v>63195.0</c:v>
                </c:pt>
                <c:pt idx="165">
                  <c:v>63625.0</c:v>
                </c:pt>
                <c:pt idx="166">
                  <c:v>64043.0</c:v>
                </c:pt>
                <c:pt idx="167">
                  <c:v>64458.0</c:v>
                </c:pt>
                <c:pt idx="168">
                  <c:v>64878.0</c:v>
                </c:pt>
                <c:pt idx="169">
                  <c:v>65219.0</c:v>
                </c:pt>
                <c:pt idx="170">
                  <c:v>65657.0</c:v>
                </c:pt>
                <c:pt idx="171">
                  <c:v>66062.0</c:v>
                </c:pt>
                <c:pt idx="172">
                  <c:v>66456.0</c:v>
                </c:pt>
                <c:pt idx="173">
                  <c:v>66816.0</c:v>
                </c:pt>
                <c:pt idx="174">
                  <c:v>67206.0</c:v>
                </c:pt>
                <c:pt idx="175">
                  <c:v>67564.0</c:v>
                </c:pt>
                <c:pt idx="176">
                  <c:v>67945.0</c:v>
                </c:pt>
                <c:pt idx="177">
                  <c:v>68363.0</c:v>
                </c:pt>
                <c:pt idx="178">
                  <c:v>68789.0</c:v>
                </c:pt>
                <c:pt idx="179">
                  <c:v>69166.0</c:v>
                </c:pt>
                <c:pt idx="180">
                  <c:v>69524.0</c:v>
                </c:pt>
                <c:pt idx="181">
                  <c:v>69896.0</c:v>
                </c:pt>
                <c:pt idx="182">
                  <c:v>70259.0</c:v>
                </c:pt>
                <c:pt idx="183">
                  <c:v>70673.0</c:v>
                </c:pt>
                <c:pt idx="184">
                  <c:v>71070.0</c:v>
                </c:pt>
                <c:pt idx="185">
                  <c:v>71212.0</c:v>
                </c:pt>
                <c:pt idx="186">
                  <c:v>71533.0</c:v>
                </c:pt>
                <c:pt idx="187">
                  <c:v>71925.0</c:v>
                </c:pt>
                <c:pt idx="188">
                  <c:v>72278.0</c:v>
                </c:pt>
                <c:pt idx="189">
                  <c:v>72667.0</c:v>
                </c:pt>
                <c:pt idx="190">
                  <c:v>72779.0</c:v>
                </c:pt>
                <c:pt idx="191">
                  <c:v>73107.0</c:v>
                </c:pt>
                <c:pt idx="192">
                  <c:v>73472.0</c:v>
                </c:pt>
                <c:pt idx="193">
                  <c:v>73793.0</c:v>
                </c:pt>
                <c:pt idx="194">
                  <c:v>74198.0</c:v>
                </c:pt>
                <c:pt idx="195">
                  <c:v>74584.0</c:v>
                </c:pt>
                <c:pt idx="196">
                  <c:v>74964.0</c:v>
                </c:pt>
                <c:pt idx="197">
                  <c:v>75345.0</c:v>
                </c:pt>
                <c:pt idx="198">
                  <c:v>75732.0</c:v>
                </c:pt>
                <c:pt idx="199">
                  <c:v>75965.0</c:v>
                </c:pt>
                <c:pt idx="200">
                  <c:v>76287.0</c:v>
                </c:pt>
                <c:pt idx="201">
                  <c:v>76642.0</c:v>
                </c:pt>
                <c:pt idx="202">
                  <c:v>76875.0</c:v>
                </c:pt>
                <c:pt idx="203">
                  <c:v>77251.0</c:v>
                </c:pt>
                <c:pt idx="204">
                  <c:v>77604.0</c:v>
                </c:pt>
                <c:pt idx="205">
                  <c:v>77959.0</c:v>
                </c:pt>
                <c:pt idx="206">
                  <c:v>78352.0</c:v>
                </c:pt>
                <c:pt idx="207">
                  <c:v>78774.0</c:v>
                </c:pt>
                <c:pt idx="208">
                  <c:v>79111.0</c:v>
                </c:pt>
                <c:pt idx="209">
                  <c:v>79531.0</c:v>
                </c:pt>
                <c:pt idx="210">
                  <c:v>79895.0</c:v>
                </c:pt>
                <c:pt idx="211">
                  <c:v>80236.0</c:v>
                </c:pt>
                <c:pt idx="212">
                  <c:v>80633.0</c:v>
                </c:pt>
                <c:pt idx="213">
                  <c:v>81021.0</c:v>
                </c:pt>
                <c:pt idx="214">
                  <c:v>81445.0</c:v>
                </c:pt>
                <c:pt idx="215">
                  <c:v>81747.0</c:v>
                </c:pt>
                <c:pt idx="216">
                  <c:v>82194.0</c:v>
                </c:pt>
                <c:pt idx="217">
                  <c:v>82617.0</c:v>
                </c:pt>
                <c:pt idx="218">
                  <c:v>83008.0</c:v>
                </c:pt>
                <c:pt idx="219">
                  <c:v>83443.0</c:v>
                </c:pt>
                <c:pt idx="220">
                  <c:v>83899.0</c:v>
                </c:pt>
                <c:pt idx="221">
                  <c:v>84319.0</c:v>
                </c:pt>
                <c:pt idx="222">
                  <c:v>84744.0</c:v>
                </c:pt>
                <c:pt idx="223">
                  <c:v>85146.0</c:v>
                </c:pt>
                <c:pt idx="224">
                  <c:v>85590.0</c:v>
                </c:pt>
                <c:pt idx="225">
                  <c:v>86037.0</c:v>
                </c:pt>
                <c:pt idx="226">
                  <c:v>86413.0</c:v>
                </c:pt>
                <c:pt idx="227">
                  <c:v>86847.0</c:v>
                </c:pt>
                <c:pt idx="228">
                  <c:v>87255.0</c:v>
                </c:pt>
                <c:pt idx="229">
                  <c:v>87525.0</c:v>
                </c:pt>
                <c:pt idx="230">
                  <c:v>87933.0</c:v>
                </c:pt>
                <c:pt idx="231">
                  <c:v>88423.0</c:v>
                </c:pt>
                <c:pt idx="232">
                  <c:v>88797.0</c:v>
                </c:pt>
                <c:pt idx="233">
                  <c:v>89214.0</c:v>
                </c:pt>
                <c:pt idx="234">
                  <c:v>89652.0</c:v>
                </c:pt>
                <c:pt idx="235">
                  <c:v>90089.0</c:v>
                </c:pt>
                <c:pt idx="236">
                  <c:v>90554.0</c:v>
                </c:pt>
                <c:pt idx="237">
                  <c:v>90988.0</c:v>
                </c:pt>
                <c:pt idx="238">
                  <c:v>91365.0</c:v>
                </c:pt>
                <c:pt idx="239">
                  <c:v>91780.0</c:v>
                </c:pt>
                <c:pt idx="240">
                  <c:v>92114.0</c:v>
                </c:pt>
                <c:pt idx="241">
                  <c:v>92489.0</c:v>
                </c:pt>
                <c:pt idx="242">
                  <c:v>92846.0</c:v>
                </c:pt>
                <c:pt idx="243">
                  <c:v>93188.0</c:v>
                </c:pt>
                <c:pt idx="244">
                  <c:v>93611.0</c:v>
                </c:pt>
                <c:pt idx="245">
                  <c:v>93981.0</c:v>
                </c:pt>
                <c:pt idx="246">
                  <c:v>94332.0</c:v>
                </c:pt>
                <c:pt idx="247">
                  <c:v>94720.0</c:v>
                </c:pt>
                <c:pt idx="248">
                  <c:v>95137.0</c:v>
                </c:pt>
                <c:pt idx="249">
                  <c:v>95540.0</c:v>
                </c:pt>
                <c:pt idx="250">
                  <c:v>95950.0</c:v>
                </c:pt>
                <c:pt idx="251">
                  <c:v>96316.0</c:v>
                </c:pt>
                <c:pt idx="252">
                  <c:v>96707.0</c:v>
                </c:pt>
                <c:pt idx="253">
                  <c:v>97087.0</c:v>
                </c:pt>
                <c:pt idx="254">
                  <c:v>97451.0</c:v>
                </c:pt>
                <c:pt idx="255">
                  <c:v>97837.0</c:v>
                </c:pt>
                <c:pt idx="256">
                  <c:v>98256.0</c:v>
                </c:pt>
                <c:pt idx="257">
                  <c:v>98613.0</c:v>
                </c:pt>
                <c:pt idx="258">
                  <c:v>98981.0</c:v>
                </c:pt>
                <c:pt idx="259">
                  <c:v>99377.0</c:v>
                </c:pt>
                <c:pt idx="260">
                  <c:v>99730.0</c:v>
                </c:pt>
                <c:pt idx="261">
                  <c:v>100119.0</c:v>
                </c:pt>
                <c:pt idx="262">
                  <c:v>100521.0</c:v>
                </c:pt>
                <c:pt idx="263">
                  <c:v>100844.0</c:v>
                </c:pt>
                <c:pt idx="264">
                  <c:v>101150.0</c:v>
                </c:pt>
                <c:pt idx="265">
                  <c:v>101469.0</c:v>
                </c:pt>
                <c:pt idx="266">
                  <c:v>101773.0</c:v>
                </c:pt>
                <c:pt idx="267">
                  <c:v>102178.0</c:v>
                </c:pt>
                <c:pt idx="268">
                  <c:v>102586.0</c:v>
                </c:pt>
                <c:pt idx="269">
                  <c:v>102991.0</c:v>
                </c:pt>
                <c:pt idx="270">
                  <c:v>103322.0</c:v>
                </c:pt>
                <c:pt idx="271">
                  <c:v>103683.0</c:v>
                </c:pt>
                <c:pt idx="272">
                  <c:v>103933.0</c:v>
                </c:pt>
                <c:pt idx="273">
                  <c:v>104268.0</c:v>
                </c:pt>
                <c:pt idx="274">
                  <c:v>104633.0</c:v>
                </c:pt>
                <c:pt idx="275">
                  <c:v>105023.0</c:v>
                </c:pt>
                <c:pt idx="276">
                  <c:v>105397.0</c:v>
                </c:pt>
                <c:pt idx="277">
                  <c:v>105720.0</c:v>
                </c:pt>
                <c:pt idx="278">
                  <c:v>106049.0</c:v>
                </c:pt>
                <c:pt idx="279">
                  <c:v>106361.0</c:v>
                </c:pt>
                <c:pt idx="280">
                  <c:v>106656.0</c:v>
                </c:pt>
                <c:pt idx="281">
                  <c:v>106962.0</c:v>
                </c:pt>
                <c:pt idx="282">
                  <c:v>107312.0</c:v>
                </c:pt>
                <c:pt idx="283">
                  <c:v>107653.0</c:v>
                </c:pt>
                <c:pt idx="284">
                  <c:v>107791.0</c:v>
                </c:pt>
                <c:pt idx="285">
                  <c:v>107997.0</c:v>
                </c:pt>
                <c:pt idx="286">
                  <c:v>108254.0</c:v>
                </c:pt>
                <c:pt idx="287">
                  <c:v>108520.0</c:v>
                </c:pt>
                <c:pt idx="288">
                  <c:v>108955.0</c:v>
                </c:pt>
                <c:pt idx="289">
                  <c:v>109316.0</c:v>
                </c:pt>
                <c:pt idx="290">
                  <c:v>109684.0</c:v>
                </c:pt>
                <c:pt idx="291">
                  <c:v>110002.0</c:v>
                </c:pt>
                <c:pt idx="292">
                  <c:v>110278.0</c:v>
                </c:pt>
                <c:pt idx="293">
                  <c:v>110416.0</c:v>
                </c:pt>
                <c:pt idx="294">
                  <c:v>110638.0</c:v>
                </c:pt>
                <c:pt idx="295">
                  <c:v>110989.0</c:v>
                </c:pt>
                <c:pt idx="296">
                  <c:v>111353.0</c:v>
                </c:pt>
                <c:pt idx="297">
                  <c:v>111711.0</c:v>
                </c:pt>
                <c:pt idx="298">
                  <c:v>112006.0</c:v>
                </c:pt>
                <c:pt idx="299">
                  <c:v>112323.0</c:v>
                </c:pt>
                <c:pt idx="300">
                  <c:v>112705.0</c:v>
                </c:pt>
                <c:pt idx="301">
                  <c:v>112961.0</c:v>
                </c:pt>
                <c:pt idx="302">
                  <c:v>113115.0</c:v>
                </c:pt>
                <c:pt idx="303">
                  <c:v>113459.0</c:v>
                </c:pt>
                <c:pt idx="304">
                  <c:v>113884.0</c:v>
                </c:pt>
                <c:pt idx="305">
                  <c:v>114294.0</c:v>
                </c:pt>
                <c:pt idx="306">
                  <c:v>114722.0</c:v>
                </c:pt>
                <c:pt idx="307">
                  <c:v>115148.0</c:v>
                </c:pt>
                <c:pt idx="308">
                  <c:v>115564.0</c:v>
                </c:pt>
                <c:pt idx="309">
                  <c:v>115957.0</c:v>
                </c:pt>
                <c:pt idx="310">
                  <c:v>116416.0</c:v>
                </c:pt>
                <c:pt idx="311">
                  <c:v>116790.0</c:v>
                </c:pt>
                <c:pt idx="312">
                  <c:v>117189.0</c:v>
                </c:pt>
                <c:pt idx="313">
                  <c:v>117573.0</c:v>
                </c:pt>
                <c:pt idx="314">
                  <c:v>118041.0</c:v>
                </c:pt>
                <c:pt idx="315">
                  <c:v>118434.0</c:v>
                </c:pt>
                <c:pt idx="316">
                  <c:v>118808.0</c:v>
                </c:pt>
                <c:pt idx="317">
                  <c:v>119273.0</c:v>
                </c:pt>
                <c:pt idx="318">
                  <c:v>119602.0</c:v>
                </c:pt>
                <c:pt idx="319">
                  <c:v>120009.0</c:v>
                </c:pt>
                <c:pt idx="320">
                  <c:v>120467.0</c:v>
                </c:pt>
                <c:pt idx="321">
                  <c:v>120846.0</c:v>
                </c:pt>
                <c:pt idx="322">
                  <c:v>121305.0</c:v>
                </c:pt>
                <c:pt idx="323">
                  <c:v>121833.0</c:v>
                </c:pt>
                <c:pt idx="324">
                  <c:v>122270.0</c:v>
                </c:pt>
                <c:pt idx="325">
                  <c:v>122704.0</c:v>
                </c:pt>
                <c:pt idx="326">
                  <c:v>123143.0</c:v>
                </c:pt>
                <c:pt idx="327">
                  <c:v>123629.0</c:v>
                </c:pt>
                <c:pt idx="328">
                  <c:v>124069.0</c:v>
                </c:pt>
                <c:pt idx="329">
                  <c:v>124515.0</c:v>
                </c:pt>
                <c:pt idx="330">
                  <c:v>124891.0</c:v>
                </c:pt>
                <c:pt idx="331">
                  <c:v>125362.0</c:v>
                </c:pt>
                <c:pt idx="332">
                  <c:v>125819.0</c:v>
                </c:pt>
                <c:pt idx="333">
                  <c:v>126204.0</c:v>
                </c:pt>
                <c:pt idx="334">
                  <c:v>126652.0</c:v>
                </c:pt>
                <c:pt idx="335">
                  <c:v>127102.0</c:v>
                </c:pt>
                <c:pt idx="336">
                  <c:v>127583.0</c:v>
                </c:pt>
                <c:pt idx="337">
                  <c:v>127963.0</c:v>
                </c:pt>
                <c:pt idx="338">
                  <c:v>128358.0</c:v>
                </c:pt>
                <c:pt idx="339">
                  <c:v>128797.0</c:v>
                </c:pt>
                <c:pt idx="340">
                  <c:v>129207.0</c:v>
                </c:pt>
                <c:pt idx="341">
                  <c:v>129481.0</c:v>
                </c:pt>
                <c:pt idx="342">
                  <c:v>129936.0</c:v>
                </c:pt>
                <c:pt idx="343">
                  <c:v>130350.0</c:v>
                </c:pt>
                <c:pt idx="344">
                  <c:v>130812.0</c:v>
                </c:pt>
                <c:pt idx="345">
                  <c:v>131175.0</c:v>
                </c:pt>
                <c:pt idx="346">
                  <c:v>131595.0</c:v>
                </c:pt>
                <c:pt idx="347">
                  <c:v>131965.0</c:v>
                </c:pt>
                <c:pt idx="348">
                  <c:v>132347.0</c:v>
                </c:pt>
                <c:pt idx="349">
                  <c:v>132723.0</c:v>
                </c:pt>
                <c:pt idx="350">
                  <c:v>133132.0</c:v>
                </c:pt>
                <c:pt idx="351">
                  <c:v>133484.0</c:v>
                </c:pt>
                <c:pt idx="352">
                  <c:v>133843.0</c:v>
                </c:pt>
                <c:pt idx="353">
                  <c:v>134285.0</c:v>
                </c:pt>
                <c:pt idx="354">
                  <c:v>134684.0</c:v>
                </c:pt>
                <c:pt idx="355">
                  <c:v>134967.0</c:v>
                </c:pt>
                <c:pt idx="356">
                  <c:v>135272.0</c:v>
                </c:pt>
                <c:pt idx="357">
                  <c:v>135530.0</c:v>
                </c:pt>
                <c:pt idx="358">
                  <c:v>135852.0</c:v>
                </c:pt>
                <c:pt idx="359">
                  <c:v>136176.0</c:v>
                </c:pt>
                <c:pt idx="360">
                  <c:v>136499.0</c:v>
                </c:pt>
                <c:pt idx="361">
                  <c:v>136882.0</c:v>
                </c:pt>
                <c:pt idx="362">
                  <c:v>137203.0</c:v>
                </c:pt>
                <c:pt idx="363">
                  <c:v>137479.0</c:v>
                </c:pt>
                <c:pt idx="364">
                  <c:v>137788.0</c:v>
                </c:pt>
                <c:pt idx="365">
                  <c:v>138108.0</c:v>
                </c:pt>
                <c:pt idx="366">
                  <c:v>138484.0</c:v>
                </c:pt>
                <c:pt idx="367">
                  <c:v>138847.0</c:v>
                </c:pt>
                <c:pt idx="368">
                  <c:v>139188.0</c:v>
                </c:pt>
                <c:pt idx="369">
                  <c:v>139474.0</c:v>
                </c:pt>
                <c:pt idx="370">
                  <c:v>139842.0</c:v>
                </c:pt>
                <c:pt idx="371">
                  <c:v>140172.0</c:v>
                </c:pt>
                <c:pt idx="372">
                  <c:v>140470.0</c:v>
                </c:pt>
                <c:pt idx="373">
                  <c:v>140797.0</c:v>
                </c:pt>
                <c:pt idx="374">
                  <c:v>141129.0</c:v>
                </c:pt>
                <c:pt idx="375">
                  <c:v>141256.0</c:v>
                </c:pt>
                <c:pt idx="376">
                  <c:v>141635.0</c:v>
                </c:pt>
                <c:pt idx="377">
                  <c:v>141941.0</c:v>
                </c:pt>
                <c:pt idx="378">
                  <c:v>142331.0</c:v>
                </c:pt>
                <c:pt idx="379">
                  <c:v>142699.0</c:v>
                </c:pt>
                <c:pt idx="380">
                  <c:v>143018.0</c:v>
                </c:pt>
                <c:pt idx="381">
                  <c:v>143435.0</c:v>
                </c:pt>
                <c:pt idx="382">
                  <c:v>143710.0</c:v>
                </c:pt>
                <c:pt idx="383">
                  <c:v>144109.0</c:v>
                </c:pt>
                <c:pt idx="384">
                  <c:v>144517.0</c:v>
                </c:pt>
                <c:pt idx="385">
                  <c:v>144953.0</c:v>
                </c:pt>
                <c:pt idx="386">
                  <c:v>145354.0</c:v>
                </c:pt>
                <c:pt idx="387">
                  <c:v>145739.0</c:v>
                </c:pt>
                <c:pt idx="388">
                  <c:v>146160.0</c:v>
                </c:pt>
                <c:pt idx="389">
                  <c:v>146515.0</c:v>
                </c:pt>
                <c:pt idx="390">
                  <c:v>146967.0</c:v>
                </c:pt>
                <c:pt idx="391">
                  <c:v>147412.0</c:v>
                </c:pt>
                <c:pt idx="392">
                  <c:v>147853.0</c:v>
                </c:pt>
                <c:pt idx="393">
                  <c:v>148284.0</c:v>
                </c:pt>
                <c:pt idx="394">
                  <c:v>148787.0</c:v>
                </c:pt>
                <c:pt idx="395">
                  <c:v>149246.0</c:v>
                </c:pt>
                <c:pt idx="396">
                  <c:v>149719.0</c:v>
                </c:pt>
                <c:pt idx="397">
                  <c:v>150201.0</c:v>
                </c:pt>
                <c:pt idx="398">
                  <c:v>150716.0</c:v>
                </c:pt>
                <c:pt idx="399">
                  <c:v>151191.0</c:v>
                </c:pt>
                <c:pt idx="400">
                  <c:v>151437.0</c:v>
                </c:pt>
                <c:pt idx="401">
                  <c:v>151902.0</c:v>
                </c:pt>
                <c:pt idx="402">
                  <c:v>152408.0</c:v>
                </c:pt>
                <c:pt idx="403">
                  <c:v>152926.0</c:v>
                </c:pt>
                <c:pt idx="404">
                  <c:v>153233.0</c:v>
                </c:pt>
                <c:pt idx="405">
                  <c:v>153691.0</c:v>
                </c:pt>
                <c:pt idx="406">
                  <c:v>154068.0</c:v>
                </c:pt>
                <c:pt idx="407">
                  <c:v>154568.0</c:v>
                </c:pt>
                <c:pt idx="408">
                  <c:v>154848.0</c:v>
                </c:pt>
                <c:pt idx="409">
                  <c:v>155278.0</c:v>
                </c:pt>
                <c:pt idx="410">
                  <c:v>155706.0</c:v>
                </c:pt>
                <c:pt idx="411">
                  <c:v>156192.0</c:v>
                </c:pt>
                <c:pt idx="412">
                  <c:v>156591.0</c:v>
                </c:pt>
                <c:pt idx="413">
                  <c:v>156925.0</c:v>
                </c:pt>
                <c:pt idx="414">
                  <c:v>157430.0</c:v>
                </c:pt>
                <c:pt idx="415">
                  <c:v>0.0</c:v>
                </c:pt>
                <c:pt idx="416">
                  <c:v>157902.0</c:v>
                </c:pt>
                <c:pt idx="417">
                  <c:v>158389.0</c:v>
                </c:pt>
                <c:pt idx="418">
                  <c:v>158789.0</c:v>
                </c:pt>
                <c:pt idx="419">
                  <c:v>159235.0</c:v>
                </c:pt>
                <c:pt idx="420">
                  <c:v>159661.0</c:v>
                </c:pt>
                <c:pt idx="421">
                  <c:v>159957.0</c:v>
                </c:pt>
                <c:pt idx="422">
                  <c:v>160378.0</c:v>
                </c:pt>
                <c:pt idx="423">
                  <c:v>160682.0</c:v>
                </c:pt>
                <c:pt idx="424">
                  <c:v>161109.0</c:v>
                </c:pt>
                <c:pt idx="425">
                  <c:v>161537.0</c:v>
                </c:pt>
                <c:pt idx="426">
                  <c:v>161942.0</c:v>
                </c:pt>
                <c:pt idx="427">
                  <c:v>162346.0</c:v>
                </c:pt>
                <c:pt idx="428">
                  <c:v>162742.0</c:v>
                </c:pt>
                <c:pt idx="429">
                  <c:v>163064.0</c:v>
                </c:pt>
                <c:pt idx="430">
                  <c:v>163445.0</c:v>
                </c:pt>
                <c:pt idx="431">
                  <c:v>163805.0</c:v>
                </c:pt>
                <c:pt idx="432">
                  <c:v>164118.0</c:v>
                </c:pt>
                <c:pt idx="433">
                  <c:v>164480.0</c:v>
                </c:pt>
                <c:pt idx="434">
                  <c:v>164836.0</c:v>
                </c:pt>
                <c:pt idx="435">
                  <c:v>165170.0</c:v>
                </c:pt>
                <c:pt idx="436">
                  <c:v>165510.0</c:v>
                </c:pt>
                <c:pt idx="437">
                  <c:v>165762.0</c:v>
                </c:pt>
                <c:pt idx="438">
                  <c:v>166121.0</c:v>
                </c:pt>
                <c:pt idx="439">
                  <c:v>166502.0</c:v>
                </c:pt>
                <c:pt idx="440">
                  <c:v>166733.0</c:v>
                </c:pt>
                <c:pt idx="441">
                  <c:v>167074.0</c:v>
                </c:pt>
                <c:pt idx="442">
                  <c:v>167396.0</c:v>
                </c:pt>
                <c:pt idx="443">
                  <c:v>167630.0</c:v>
                </c:pt>
                <c:pt idx="444">
                  <c:v>167922.0</c:v>
                </c:pt>
                <c:pt idx="445">
                  <c:v>168217.0</c:v>
                </c:pt>
                <c:pt idx="446">
                  <c:v>168529.0</c:v>
                </c:pt>
                <c:pt idx="447">
                  <c:v>168831.0</c:v>
                </c:pt>
                <c:pt idx="448">
                  <c:v>169139.0</c:v>
                </c:pt>
                <c:pt idx="449">
                  <c:v>169453.0</c:v>
                </c:pt>
                <c:pt idx="450">
                  <c:v>169751.0</c:v>
                </c:pt>
                <c:pt idx="451">
                  <c:v>170001.0</c:v>
                </c:pt>
                <c:pt idx="452">
                  <c:v>170249.0</c:v>
                </c:pt>
                <c:pt idx="453">
                  <c:v>170566.0</c:v>
                </c:pt>
                <c:pt idx="454">
                  <c:v>170863.0</c:v>
                </c:pt>
                <c:pt idx="455">
                  <c:v>171202.0</c:v>
                </c:pt>
                <c:pt idx="456">
                  <c:v>171544.0</c:v>
                </c:pt>
                <c:pt idx="457">
                  <c:v>171875.0</c:v>
                </c:pt>
                <c:pt idx="458">
                  <c:v>172168.0</c:v>
                </c:pt>
                <c:pt idx="459">
                  <c:v>172498.0</c:v>
                </c:pt>
                <c:pt idx="460">
                  <c:v>172786.0</c:v>
                </c:pt>
                <c:pt idx="461">
                  <c:v>173162.0</c:v>
                </c:pt>
                <c:pt idx="462">
                  <c:v>173424.0</c:v>
                </c:pt>
                <c:pt idx="463">
                  <c:v>173758.0</c:v>
                </c:pt>
                <c:pt idx="464">
                  <c:v>173963.0</c:v>
                </c:pt>
                <c:pt idx="465">
                  <c:v>174286.0</c:v>
                </c:pt>
                <c:pt idx="466">
                  <c:v>174575.0</c:v>
                </c:pt>
                <c:pt idx="467">
                  <c:v>174859.0</c:v>
                </c:pt>
                <c:pt idx="468">
                  <c:v>175110.0</c:v>
                </c:pt>
                <c:pt idx="469">
                  <c:v>175399.0</c:v>
                </c:pt>
                <c:pt idx="470">
                  <c:v>175753.0</c:v>
                </c:pt>
                <c:pt idx="471">
                  <c:v>176147.0</c:v>
                </c:pt>
                <c:pt idx="472">
                  <c:v>176548.0</c:v>
                </c:pt>
                <c:pt idx="473">
                  <c:v>176908.0</c:v>
                </c:pt>
                <c:pt idx="474">
                  <c:v>177075.0</c:v>
                </c:pt>
                <c:pt idx="475">
                  <c:v>177409.0</c:v>
                </c:pt>
                <c:pt idx="476">
                  <c:v>177820.0</c:v>
                </c:pt>
                <c:pt idx="477">
                  <c:v>178205.0</c:v>
                </c:pt>
                <c:pt idx="478">
                  <c:v>0.0</c:v>
                </c:pt>
                <c:pt idx="479">
                  <c:v>0.0</c:v>
                </c:pt>
                <c:pt idx="480">
                  <c:v>0.0</c:v>
                </c:pt>
                <c:pt idx="481">
                  <c:v>0.0</c:v>
                </c:pt>
                <c:pt idx="482">
                  <c:v>0.0</c:v>
                </c:pt>
                <c:pt idx="483">
                  <c:v>0.0</c:v>
                </c:pt>
                <c:pt idx="484">
                  <c:v>0.0</c:v>
                </c:pt>
                <c:pt idx="485">
                  <c:v>0.0</c:v>
                </c:pt>
                <c:pt idx="486">
                  <c:v>0.0</c:v>
                </c:pt>
                <c:pt idx="487">
                  <c:v>0.0</c:v>
                </c:pt>
                <c:pt idx="488">
                  <c:v>0.0</c:v>
                </c:pt>
                <c:pt idx="489">
                  <c:v>0.0</c:v>
                </c:pt>
                <c:pt idx="490">
                  <c:v>0.0</c:v>
                </c:pt>
                <c:pt idx="491">
                  <c:v>0.0</c:v>
                </c:pt>
                <c:pt idx="492">
                  <c:v>0.0</c:v>
                </c:pt>
                <c:pt idx="493">
                  <c:v>0.0</c:v>
                </c:pt>
                <c:pt idx="494">
                  <c:v>0.0</c:v>
                </c:pt>
                <c:pt idx="495">
                  <c:v>0.0</c:v>
                </c:pt>
                <c:pt idx="496">
                  <c:v>0.0</c:v>
                </c:pt>
                <c:pt idx="497">
                  <c:v>0.0</c:v>
                </c:pt>
                <c:pt idx="498">
                  <c:v>0.0</c:v>
                </c:pt>
                <c:pt idx="499">
                  <c:v>0.0</c:v>
                </c:pt>
                <c:pt idx="500">
                  <c:v>0.0</c:v>
                </c:pt>
                <c:pt idx="501">
                  <c:v>0.0</c:v>
                </c:pt>
                <c:pt idx="502">
                  <c:v>0.0</c:v>
                </c:pt>
                <c:pt idx="503">
                  <c:v>0.0</c:v>
                </c:pt>
                <c:pt idx="504">
                  <c:v>0.0</c:v>
                </c:pt>
                <c:pt idx="505">
                  <c:v>0.0</c:v>
                </c:pt>
                <c:pt idx="506">
                  <c:v>0.0</c:v>
                </c:pt>
                <c:pt idx="507">
                  <c:v>0.0</c:v>
                </c:pt>
                <c:pt idx="508">
                  <c:v>0.0</c:v>
                </c:pt>
                <c:pt idx="509">
                  <c:v>0.0</c:v>
                </c:pt>
                <c:pt idx="510">
                  <c:v>0.0</c:v>
                </c:pt>
                <c:pt idx="511">
                  <c:v>0.0</c:v>
                </c:pt>
                <c:pt idx="512">
                  <c:v>0.0</c:v>
                </c:pt>
                <c:pt idx="513">
                  <c:v>0.0</c:v>
                </c:pt>
                <c:pt idx="514">
                  <c:v>0.0</c:v>
                </c:pt>
                <c:pt idx="515">
                  <c:v>0.0</c:v>
                </c:pt>
                <c:pt idx="516">
                  <c:v>0.0</c:v>
                </c:pt>
                <c:pt idx="517">
                  <c:v>0.0</c:v>
                </c:pt>
                <c:pt idx="518">
                  <c:v>0.0</c:v>
                </c:pt>
                <c:pt idx="519">
                  <c:v>0.0</c:v>
                </c:pt>
                <c:pt idx="520">
                  <c:v>0.0</c:v>
                </c:pt>
                <c:pt idx="521">
                  <c:v>0.0</c:v>
                </c:pt>
                <c:pt idx="522">
                  <c:v>0.0</c:v>
                </c:pt>
                <c:pt idx="523">
                  <c:v>0.0</c:v>
                </c:pt>
                <c:pt idx="524">
                  <c:v>0.0</c:v>
                </c:pt>
                <c:pt idx="525">
                  <c:v>0.0</c:v>
                </c:pt>
                <c:pt idx="526">
                  <c:v>0.0</c:v>
                </c:pt>
                <c:pt idx="527">
                  <c:v>0.0</c:v>
                </c:pt>
                <c:pt idx="528">
                  <c:v>0.0</c:v>
                </c:pt>
                <c:pt idx="529">
                  <c:v>0.0</c:v>
                </c:pt>
                <c:pt idx="530">
                  <c:v>0.0</c:v>
                </c:pt>
                <c:pt idx="531">
                  <c:v>0.0</c:v>
                </c:pt>
                <c:pt idx="532">
                  <c:v>0.0</c:v>
                </c:pt>
                <c:pt idx="533">
                  <c:v>0.0</c:v>
                </c:pt>
                <c:pt idx="534">
                  <c:v>0.0</c:v>
                </c:pt>
                <c:pt idx="535">
                  <c:v>0.0</c:v>
                </c:pt>
                <c:pt idx="536">
                  <c:v>0.0</c:v>
                </c:pt>
                <c:pt idx="537">
                  <c:v>0.0</c:v>
                </c:pt>
                <c:pt idx="538">
                  <c:v>0.0</c:v>
                </c:pt>
                <c:pt idx="539">
                  <c:v>0.0</c:v>
                </c:pt>
                <c:pt idx="540">
                  <c:v>0.0</c:v>
                </c:pt>
                <c:pt idx="541">
                  <c:v>0.0</c:v>
                </c:pt>
                <c:pt idx="542">
                  <c:v>0.0</c:v>
                </c:pt>
                <c:pt idx="543">
                  <c:v>0.0</c:v>
                </c:pt>
                <c:pt idx="544">
                  <c:v>0.0</c:v>
                </c:pt>
                <c:pt idx="545">
                  <c:v>0.0</c:v>
                </c:pt>
                <c:pt idx="546">
                  <c:v>0.0</c:v>
                </c:pt>
                <c:pt idx="547">
                  <c:v>0.0</c:v>
                </c:pt>
                <c:pt idx="548">
                  <c:v>0.0</c:v>
                </c:pt>
                <c:pt idx="549">
                  <c:v>0.0</c:v>
                </c:pt>
                <c:pt idx="550">
                  <c:v>0.0</c:v>
                </c:pt>
                <c:pt idx="551">
                  <c:v>0.0</c:v>
                </c:pt>
                <c:pt idx="552">
                  <c:v>0.0</c:v>
                </c:pt>
                <c:pt idx="553">
                  <c:v>0.0</c:v>
                </c:pt>
                <c:pt idx="554">
                  <c:v>0.0</c:v>
                </c:pt>
                <c:pt idx="555">
                  <c:v>0.0</c:v>
                </c:pt>
                <c:pt idx="556">
                  <c:v>0.0</c:v>
                </c:pt>
                <c:pt idx="557">
                  <c:v>0.0</c:v>
                </c:pt>
                <c:pt idx="558">
                  <c:v>0.0</c:v>
                </c:pt>
                <c:pt idx="559">
                  <c:v>0.0</c:v>
                </c:pt>
                <c:pt idx="560">
                  <c:v>0.0</c:v>
                </c:pt>
                <c:pt idx="561">
                  <c:v>0.0</c:v>
                </c:pt>
                <c:pt idx="562">
                  <c:v>0.0</c:v>
                </c:pt>
                <c:pt idx="563">
                  <c:v>0.0</c:v>
                </c:pt>
                <c:pt idx="564">
                  <c:v>0.0</c:v>
                </c:pt>
                <c:pt idx="565">
                  <c:v>0.0</c:v>
                </c:pt>
                <c:pt idx="566">
                  <c:v>0.0</c:v>
                </c:pt>
                <c:pt idx="567">
                  <c:v>0.0</c:v>
                </c:pt>
                <c:pt idx="568">
                  <c:v>0.0</c:v>
                </c:pt>
                <c:pt idx="569">
                  <c:v>0.0</c:v>
                </c:pt>
                <c:pt idx="570">
                  <c:v>0.0</c:v>
                </c:pt>
                <c:pt idx="571">
                  <c:v>0.0</c:v>
                </c:pt>
                <c:pt idx="572">
                  <c:v>0.0</c:v>
                </c:pt>
                <c:pt idx="573">
                  <c:v>0.0</c:v>
                </c:pt>
                <c:pt idx="574">
                  <c:v>0.0</c:v>
                </c:pt>
                <c:pt idx="575">
                  <c:v>0.0</c:v>
                </c:pt>
                <c:pt idx="576">
                  <c:v>0.0</c:v>
                </c:pt>
                <c:pt idx="577">
                  <c:v>0.0</c:v>
                </c:pt>
                <c:pt idx="578">
                  <c:v>0.0</c:v>
                </c:pt>
                <c:pt idx="579">
                  <c:v>0.0</c:v>
                </c:pt>
                <c:pt idx="580">
                  <c:v>0.0</c:v>
                </c:pt>
                <c:pt idx="581">
                  <c:v>0.0</c:v>
                </c:pt>
                <c:pt idx="582">
                  <c:v>0.0</c:v>
                </c:pt>
                <c:pt idx="583">
                  <c:v>0.0</c:v>
                </c:pt>
                <c:pt idx="584">
                  <c:v>0.0</c:v>
                </c:pt>
                <c:pt idx="585">
                  <c:v>0.0</c:v>
                </c:pt>
                <c:pt idx="586">
                  <c:v>0.0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44927320"/>
        <c:axId val="-2144922328"/>
      </c:scatterChart>
      <c:valAx>
        <c:axId val="-2144927320"/>
        <c:scaling>
          <c:orientation val="minMax"/>
          <c:min val="38533.0"/>
        </c:scaling>
        <c:delete val="0"/>
        <c:axPos val="b"/>
        <c:numFmt formatCode="d\-mmm\-yy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-2144922328"/>
        <c:crosses val="autoZero"/>
        <c:crossBetween val="midCat"/>
      </c:valAx>
      <c:valAx>
        <c:axId val="-2144922328"/>
        <c:scaling>
          <c:orientation val="minMax"/>
          <c:min val="0.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-2144927320"/>
        <c:crosses val="autoZero"/>
        <c:crossBetween val="midCat"/>
      </c:valAx>
      <c:spPr>
        <a:solidFill>
          <a:srgbClr val="CDCDCD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85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en-US"/>
              <a:t>Moving Average</a:t>
            </a:r>
          </a:p>
        </c:rich>
      </c:tx>
      <c:layout>
        <c:manualLayout>
          <c:xMode val="edge"/>
          <c:yMode val="edge"/>
          <c:x val="0.476856647330334"/>
          <c:y val="0.0691699104134827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1948287409379"/>
          <c:y val="0.0513833620214443"/>
          <c:w val="0.884822040870281"/>
          <c:h val="0.713438218836208"/>
        </c:manualLayout>
      </c:layout>
      <c:lineChart>
        <c:grouping val="standard"/>
        <c:varyColors val="0"/>
        <c:ser>
          <c:idx val="0"/>
          <c:order val="0"/>
          <c:tx>
            <c:v>Actual</c:v>
          </c:tx>
          <c:spPr>
            <a:ln w="12700">
              <a:solidFill>
                <a:srgbClr val="63AAFE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63AAFE"/>
              </a:solidFill>
              <a:ln>
                <a:solidFill>
                  <a:srgbClr val="63AAFE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marker>
          <c:cat>
            <c:numRef>
              <c:f>Gas!$B$3:$B$263</c:f>
              <c:numCache>
                <c:formatCode>#,##0</c:formatCode>
                <c:ptCount val="261"/>
                <c:pt idx="0">
                  <c:v>21828.0</c:v>
                </c:pt>
                <c:pt idx="1">
                  <c:v>22174.0</c:v>
                </c:pt>
                <c:pt idx="2">
                  <c:v>22576.0</c:v>
                </c:pt>
                <c:pt idx="3">
                  <c:v>22948.0</c:v>
                </c:pt>
                <c:pt idx="4">
                  <c:v>23324.0</c:v>
                </c:pt>
                <c:pt idx="5">
                  <c:v>23761.0</c:v>
                </c:pt>
                <c:pt idx="6">
                  <c:v>24108.0</c:v>
                </c:pt>
                <c:pt idx="7">
                  <c:v>24372.0</c:v>
                </c:pt>
                <c:pt idx="8">
                  <c:v>24803.0</c:v>
                </c:pt>
                <c:pt idx="9">
                  <c:v>25213.0</c:v>
                </c:pt>
                <c:pt idx="10">
                  <c:v>25540.0</c:v>
                </c:pt>
                <c:pt idx="11">
                  <c:v>25978.0</c:v>
                </c:pt>
                <c:pt idx="12">
                  <c:v>26403.0</c:v>
                </c:pt>
                <c:pt idx="13">
                  <c:v>26703.0</c:v>
                </c:pt>
                <c:pt idx="14">
                  <c:v>27098.0</c:v>
                </c:pt>
                <c:pt idx="15">
                  <c:v>27530.0</c:v>
                </c:pt>
                <c:pt idx="16">
                  <c:v>27941.0</c:v>
                </c:pt>
                <c:pt idx="17">
                  <c:v>28333.0</c:v>
                </c:pt>
                <c:pt idx="18">
                  <c:v>28747.0</c:v>
                </c:pt>
                <c:pt idx="19">
                  <c:v>29149.0</c:v>
                </c:pt>
                <c:pt idx="20">
                  <c:v>29482.0</c:v>
                </c:pt>
                <c:pt idx="21">
                  <c:v>29823.0</c:v>
                </c:pt>
                <c:pt idx="22">
                  <c:v>30248.0</c:v>
                </c:pt>
                <c:pt idx="23">
                  <c:v>30675.0</c:v>
                </c:pt>
                <c:pt idx="24">
                  <c:v>31053.0</c:v>
                </c:pt>
                <c:pt idx="25">
                  <c:v>31347.0</c:v>
                </c:pt>
                <c:pt idx="26">
                  <c:v>31719.0</c:v>
                </c:pt>
                <c:pt idx="27">
                  <c:v>32088.0</c:v>
                </c:pt>
                <c:pt idx="28">
                  <c:v>32520.0</c:v>
                </c:pt>
                <c:pt idx="29">
                  <c:v>32904.0</c:v>
                </c:pt>
                <c:pt idx="30">
                  <c:v>33304.0</c:v>
                </c:pt>
                <c:pt idx="31">
                  <c:v>33690.0</c:v>
                </c:pt>
                <c:pt idx="32">
                  <c:v>34101.0</c:v>
                </c:pt>
                <c:pt idx="33">
                  <c:v>34468.0</c:v>
                </c:pt>
                <c:pt idx="34">
                  <c:v>34840.0</c:v>
                </c:pt>
                <c:pt idx="35">
                  <c:v>35228.0</c:v>
                </c:pt>
                <c:pt idx="36">
                  <c:v>35606.0</c:v>
                </c:pt>
                <c:pt idx="37">
                  <c:v>35955.0</c:v>
                </c:pt>
                <c:pt idx="38">
                  <c:v>36348.0</c:v>
                </c:pt>
                <c:pt idx="39">
                  <c:v>36737.0</c:v>
                </c:pt>
                <c:pt idx="40">
                  <c:v>37093.0</c:v>
                </c:pt>
                <c:pt idx="41">
                  <c:v>37445.0</c:v>
                </c:pt>
                <c:pt idx="42">
                  <c:v>37786.0</c:v>
                </c:pt>
                <c:pt idx="43">
                  <c:v>38126.0</c:v>
                </c:pt>
                <c:pt idx="44">
                  <c:v>38464.0</c:v>
                </c:pt>
                <c:pt idx="45">
                  <c:v>38760.0</c:v>
                </c:pt>
                <c:pt idx="46">
                  <c:v>39051.0</c:v>
                </c:pt>
                <c:pt idx="47">
                  <c:v>39382.0</c:v>
                </c:pt>
                <c:pt idx="48">
                  <c:v>39715.0</c:v>
                </c:pt>
                <c:pt idx="49">
                  <c:v>40115.0</c:v>
                </c:pt>
                <c:pt idx="50">
                  <c:v>40479.0</c:v>
                </c:pt>
                <c:pt idx="51">
                  <c:v>40859.0</c:v>
                </c:pt>
                <c:pt idx="52">
                  <c:v>41237.0</c:v>
                </c:pt>
                <c:pt idx="53">
                  <c:v>41565.0</c:v>
                </c:pt>
                <c:pt idx="54">
                  <c:v>41866.0</c:v>
                </c:pt>
                <c:pt idx="55">
                  <c:v>42261.0</c:v>
                </c:pt>
                <c:pt idx="56">
                  <c:v>42641.0</c:v>
                </c:pt>
                <c:pt idx="57">
                  <c:v>43024.0</c:v>
                </c:pt>
                <c:pt idx="58">
                  <c:v>43389.0</c:v>
                </c:pt>
                <c:pt idx="59">
                  <c:v>43741.0</c:v>
                </c:pt>
                <c:pt idx="60">
                  <c:v>44123.0</c:v>
                </c:pt>
                <c:pt idx="61">
                  <c:v>44478.0</c:v>
                </c:pt>
                <c:pt idx="62">
                  <c:v>44843.0</c:v>
                </c:pt>
                <c:pt idx="63">
                  <c:v>45279.0</c:v>
                </c:pt>
                <c:pt idx="64">
                  <c:v>45724.0</c:v>
                </c:pt>
                <c:pt idx="65">
                  <c:v>46166.0</c:v>
                </c:pt>
                <c:pt idx="66">
                  <c:v>46598.0</c:v>
                </c:pt>
                <c:pt idx="67">
                  <c:v>47010.0</c:v>
                </c:pt>
                <c:pt idx="68">
                  <c:v>47314.0</c:v>
                </c:pt>
                <c:pt idx="69">
                  <c:v>47774.0</c:v>
                </c:pt>
                <c:pt idx="70">
                  <c:v>48200.0</c:v>
                </c:pt>
                <c:pt idx="71">
                  <c:v>48665.0</c:v>
                </c:pt>
                <c:pt idx="72">
                  <c:v>48852.0</c:v>
                </c:pt>
                <c:pt idx="73">
                  <c:v>49205.0</c:v>
                </c:pt>
                <c:pt idx="74">
                  <c:v>49670.0</c:v>
                </c:pt>
                <c:pt idx="75">
                  <c:v>50146.0</c:v>
                </c:pt>
                <c:pt idx="76">
                  <c:v>50618.0</c:v>
                </c:pt>
                <c:pt idx="77">
                  <c:v>51087.0</c:v>
                </c:pt>
                <c:pt idx="78">
                  <c:v>51530.0</c:v>
                </c:pt>
                <c:pt idx="79">
                  <c:v>52012.0</c:v>
                </c:pt>
                <c:pt idx="80">
                  <c:v>52525.0</c:v>
                </c:pt>
                <c:pt idx="81">
                  <c:v>53032.0</c:v>
                </c:pt>
                <c:pt idx="82">
                  <c:v>53409.0</c:v>
                </c:pt>
                <c:pt idx="83">
                  <c:v>53863.0</c:v>
                </c:pt>
                <c:pt idx="84">
                  <c:v>54256.0</c:v>
                </c:pt>
                <c:pt idx="85">
                  <c:v>54669.0</c:v>
                </c:pt>
                <c:pt idx="86">
                  <c:v>55107.0</c:v>
                </c:pt>
                <c:pt idx="87">
                  <c:v>55508.0</c:v>
                </c:pt>
                <c:pt idx="88">
                  <c:v>55965.0</c:v>
                </c:pt>
                <c:pt idx="89">
                  <c:v>56377.0</c:v>
                </c:pt>
                <c:pt idx="90">
                  <c:v>56823.0</c:v>
                </c:pt>
                <c:pt idx="91">
                  <c:v>57257.0</c:v>
                </c:pt>
                <c:pt idx="92">
                  <c:v>57636.0</c:v>
                </c:pt>
                <c:pt idx="93">
                  <c:v>58087.0</c:v>
                </c:pt>
                <c:pt idx="94">
                  <c:v>58529.0</c:v>
                </c:pt>
                <c:pt idx="95">
                  <c:v>58945.0</c:v>
                </c:pt>
                <c:pt idx="96">
                  <c:v>59340.0</c:v>
                </c:pt>
                <c:pt idx="97">
                  <c:v>59761.0</c:v>
                </c:pt>
                <c:pt idx="98">
                  <c:v>60153.0</c:v>
                </c:pt>
                <c:pt idx="99">
                  <c:v>60525.0</c:v>
                </c:pt>
                <c:pt idx="100">
                  <c:v>60934.0</c:v>
                </c:pt>
                <c:pt idx="101">
                  <c:v>61352.0</c:v>
                </c:pt>
                <c:pt idx="102">
                  <c:v>61719.0</c:v>
                </c:pt>
                <c:pt idx="103">
                  <c:v>62072.0</c:v>
                </c:pt>
                <c:pt idx="104">
                  <c:v>62443.0</c:v>
                </c:pt>
                <c:pt idx="105">
                  <c:v>62799.0</c:v>
                </c:pt>
                <c:pt idx="106">
                  <c:v>63186.0</c:v>
                </c:pt>
                <c:pt idx="107">
                  <c:v>63522.0</c:v>
                </c:pt>
                <c:pt idx="108">
                  <c:v>63959.0</c:v>
                </c:pt>
                <c:pt idx="109">
                  <c:v>64376.0</c:v>
                </c:pt>
                <c:pt idx="110">
                  <c:v>64762.0</c:v>
                </c:pt>
                <c:pt idx="111">
                  <c:v>65138.0</c:v>
                </c:pt>
                <c:pt idx="112">
                  <c:v>65474.0</c:v>
                </c:pt>
                <c:pt idx="113">
                  <c:v>65861.0</c:v>
                </c:pt>
                <c:pt idx="114">
                  <c:v>66207.0</c:v>
                </c:pt>
                <c:pt idx="115">
                  <c:v>66536.0</c:v>
                </c:pt>
                <c:pt idx="116">
                  <c:v>66870.0</c:v>
                </c:pt>
                <c:pt idx="117">
                  <c:v>67203.0</c:v>
                </c:pt>
                <c:pt idx="118">
                  <c:v>67522.0</c:v>
                </c:pt>
                <c:pt idx="119">
                  <c:v>67848.0</c:v>
                </c:pt>
                <c:pt idx="120">
                  <c:v>68177.0</c:v>
                </c:pt>
                <c:pt idx="121">
                  <c:v>68497.0</c:v>
                </c:pt>
                <c:pt idx="122">
                  <c:v>68742.0</c:v>
                </c:pt>
                <c:pt idx="123">
                  <c:v>69055.0</c:v>
                </c:pt>
                <c:pt idx="124">
                  <c:v>69409.0</c:v>
                </c:pt>
                <c:pt idx="125">
                  <c:v>69759.0</c:v>
                </c:pt>
                <c:pt idx="126">
                  <c:v>70045.0</c:v>
                </c:pt>
                <c:pt idx="127">
                  <c:v>70431.0</c:v>
                </c:pt>
                <c:pt idx="128">
                  <c:v>70761.0</c:v>
                </c:pt>
                <c:pt idx="129">
                  <c:v>71117.0</c:v>
                </c:pt>
                <c:pt idx="130">
                  <c:v>71311.0</c:v>
                </c:pt>
                <c:pt idx="131">
                  <c:v>71679.0</c:v>
                </c:pt>
                <c:pt idx="132">
                  <c:v>72051.0</c:v>
                </c:pt>
                <c:pt idx="133">
                  <c:v>72376.0</c:v>
                </c:pt>
                <c:pt idx="134">
                  <c:v>72717.0</c:v>
                </c:pt>
                <c:pt idx="135">
                  <c:v>73089.0</c:v>
                </c:pt>
                <c:pt idx="136">
                  <c:v>73476.0</c:v>
                </c:pt>
                <c:pt idx="137">
                  <c:v>73876.0</c:v>
                </c:pt>
                <c:pt idx="138">
                  <c:v>74280.0</c:v>
                </c:pt>
                <c:pt idx="139">
                  <c:v>74666.0</c:v>
                </c:pt>
                <c:pt idx="140">
                  <c:v>75041.0</c:v>
                </c:pt>
                <c:pt idx="141">
                  <c:v>75365.0</c:v>
                </c:pt>
                <c:pt idx="142">
                  <c:v>75768.0</c:v>
                </c:pt>
                <c:pt idx="143">
                  <c:v>76167.0</c:v>
                </c:pt>
                <c:pt idx="144">
                  <c:v>76641.0</c:v>
                </c:pt>
                <c:pt idx="145">
                  <c:v>77085.0</c:v>
                </c:pt>
                <c:pt idx="146">
                  <c:v>77462.0</c:v>
                </c:pt>
                <c:pt idx="147">
                  <c:v>77896.0</c:v>
                </c:pt>
                <c:pt idx="148">
                  <c:v>78332.0</c:v>
                </c:pt>
                <c:pt idx="149">
                  <c:v>78790.0</c:v>
                </c:pt>
                <c:pt idx="150">
                  <c:v>79248.0</c:v>
                </c:pt>
                <c:pt idx="151">
                  <c:v>79700.0</c:v>
                </c:pt>
                <c:pt idx="152">
                  <c:v>80117.0</c:v>
                </c:pt>
                <c:pt idx="153">
                  <c:v>80557.0</c:v>
                </c:pt>
                <c:pt idx="154">
                  <c:v>80987.0</c:v>
                </c:pt>
                <c:pt idx="155">
                  <c:v>81419.0</c:v>
                </c:pt>
                <c:pt idx="156">
                  <c:v>81807.0</c:v>
                </c:pt>
                <c:pt idx="157">
                  <c:v>82247.0</c:v>
                </c:pt>
                <c:pt idx="158">
                  <c:v>82695.0</c:v>
                </c:pt>
                <c:pt idx="159">
                  <c:v>83126.0</c:v>
                </c:pt>
                <c:pt idx="160">
                  <c:v>83507.0</c:v>
                </c:pt>
                <c:pt idx="161">
                  <c:v>83947.0</c:v>
                </c:pt>
                <c:pt idx="162">
                  <c:v>84322.0</c:v>
                </c:pt>
                <c:pt idx="163">
                  <c:v>84710.0</c:v>
                </c:pt>
                <c:pt idx="164">
                  <c:v>85140.0</c:v>
                </c:pt>
                <c:pt idx="165">
                  <c:v>85558.0</c:v>
                </c:pt>
                <c:pt idx="166">
                  <c:v>85973.0</c:v>
                </c:pt>
                <c:pt idx="167">
                  <c:v>86393.0</c:v>
                </c:pt>
                <c:pt idx="168">
                  <c:v>86734.0</c:v>
                </c:pt>
                <c:pt idx="169">
                  <c:v>87172.0</c:v>
                </c:pt>
                <c:pt idx="170">
                  <c:v>87577.0</c:v>
                </c:pt>
                <c:pt idx="171">
                  <c:v>87971.0</c:v>
                </c:pt>
                <c:pt idx="172">
                  <c:v>88331.0</c:v>
                </c:pt>
                <c:pt idx="173">
                  <c:v>88721.0</c:v>
                </c:pt>
                <c:pt idx="174">
                  <c:v>89079.0</c:v>
                </c:pt>
                <c:pt idx="175">
                  <c:v>89460.0</c:v>
                </c:pt>
                <c:pt idx="176">
                  <c:v>89878.0</c:v>
                </c:pt>
                <c:pt idx="177">
                  <c:v>90304.0</c:v>
                </c:pt>
                <c:pt idx="178">
                  <c:v>90681.0</c:v>
                </c:pt>
                <c:pt idx="179">
                  <c:v>91039.0</c:v>
                </c:pt>
                <c:pt idx="180">
                  <c:v>91411.0</c:v>
                </c:pt>
                <c:pt idx="181">
                  <c:v>91774.0</c:v>
                </c:pt>
                <c:pt idx="182">
                  <c:v>92188.0</c:v>
                </c:pt>
                <c:pt idx="183">
                  <c:v>92585.0</c:v>
                </c:pt>
                <c:pt idx="184">
                  <c:v>92727.0</c:v>
                </c:pt>
                <c:pt idx="185">
                  <c:v>93048.0</c:v>
                </c:pt>
                <c:pt idx="186">
                  <c:v>93440.0</c:v>
                </c:pt>
                <c:pt idx="187">
                  <c:v>93793.0</c:v>
                </c:pt>
                <c:pt idx="188">
                  <c:v>94182.0</c:v>
                </c:pt>
                <c:pt idx="189">
                  <c:v>94294.0</c:v>
                </c:pt>
                <c:pt idx="190">
                  <c:v>94622.0</c:v>
                </c:pt>
                <c:pt idx="191">
                  <c:v>94987.0</c:v>
                </c:pt>
                <c:pt idx="192">
                  <c:v>95308.0</c:v>
                </c:pt>
                <c:pt idx="193">
                  <c:v>95713.0</c:v>
                </c:pt>
                <c:pt idx="194">
                  <c:v>96099.0</c:v>
                </c:pt>
                <c:pt idx="195">
                  <c:v>96479.0</c:v>
                </c:pt>
                <c:pt idx="196">
                  <c:v>96860.0</c:v>
                </c:pt>
                <c:pt idx="197">
                  <c:v>97247.0</c:v>
                </c:pt>
                <c:pt idx="198">
                  <c:v>97480.0</c:v>
                </c:pt>
                <c:pt idx="199">
                  <c:v>97802.0</c:v>
                </c:pt>
                <c:pt idx="200">
                  <c:v>98157.0</c:v>
                </c:pt>
                <c:pt idx="201">
                  <c:v>98390.0</c:v>
                </c:pt>
                <c:pt idx="202">
                  <c:v>98766.0</c:v>
                </c:pt>
                <c:pt idx="203">
                  <c:v>99119.0</c:v>
                </c:pt>
                <c:pt idx="204">
                  <c:v>99474.0</c:v>
                </c:pt>
                <c:pt idx="205">
                  <c:v>99867.0</c:v>
                </c:pt>
                <c:pt idx="206">
                  <c:v>100289.0</c:v>
                </c:pt>
                <c:pt idx="207">
                  <c:v>100626.0</c:v>
                </c:pt>
                <c:pt idx="208">
                  <c:v>101046.0</c:v>
                </c:pt>
                <c:pt idx="209">
                  <c:v>101410.0</c:v>
                </c:pt>
                <c:pt idx="210">
                  <c:v>101751.0</c:v>
                </c:pt>
                <c:pt idx="211">
                  <c:v>102148.0</c:v>
                </c:pt>
                <c:pt idx="212">
                  <c:v>102536.0</c:v>
                </c:pt>
                <c:pt idx="213">
                  <c:v>102960.0</c:v>
                </c:pt>
                <c:pt idx="214">
                  <c:v>103262.0</c:v>
                </c:pt>
                <c:pt idx="215">
                  <c:v>103709.0</c:v>
                </c:pt>
                <c:pt idx="216">
                  <c:v>104132.0</c:v>
                </c:pt>
                <c:pt idx="217">
                  <c:v>104523.0</c:v>
                </c:pt>
                <c:pt idx="218">
                  <c:v>104958.0</c:v>
                </c:pt>
                <c:pt idx="219">
                  <c:v>105414.0</c:v>
                </c:pt>
                <c:pt idx="220">
                  <c:v>105834.0</c:v>
                </c:pt>
                <c:pt idx="221">
                  <c:v>106259.0</c:v>
                </c:pt>
                <c:pt idx="222">
                  <c:v>106661.0</c:v>
                </c:pt>
                <c:pt idx="223">
                  <c:v>107105.0</c:v>
                </c:pt>
                <c:pt idx="224">
                  <c:v>107552.0</c:v>
                </c:pt>
                <c:pt idx="225">
                  <c:v>107928.0</c:v>
                </c:pt>
                <c:pt idx="226">
                  <c:v>108362.0</c:v>
                </c:pt>
                <c:pt idx="227">
                  <c:v>108770.0</c:v>
                </c:pt>
                <c:pt idx="228">
                  <c:v>109040.0</c:v>
                </c:pt>
                <c:pt idx="229">
                  <c:v>109448.0</c:v>
                </c:pt>
                <c:pt idx="230">
                  <c:v>109938.0</c:v>
                </c:pt>
                <c:pt idx="231">
                  <c:v>110312.0</c:v>
                </c:pt>
                <c:pt idx="232">
                  <c:v>110729.0</c:v>
                </c:pt>
                <c:pt idx="233">
                  <c:v>111167.0</c:v>
                </c:pt>
                <c:pt idx="234">
                  <c:v>111604.0</c:v>
                </c:pt>
                <c:pt idx="235">
                  <c:v>112069.0</c:v>
                </c:pt>
                <c:pt idx="236">
                  <c:v>112503.0</c:v>
                </c:pt>
                <c:pt idx="237">
                  <c:v>112880.0</c:v>
                </c:pt>
                <c:pt idx="238">
                  <c:v>113295.0</c:v>
                </c:pt>
                <c:pt idx="239">
                  <c:v>113629.0</c:v>
                </c:pt>
                <c:pt idx="240">
                  <c:v>114004.0</c:v>
                </c:pt>
                <c:pt idx="241">
                  <c:v>114361.0</c:v>
                </c:pt>
                <c:pt idx="242">
                  <c:v>114703.0</c:v>
                </c:pt>
                <c:pt idx="243">
                  <c:v>115126.0</c:v>
                </c:pt>
                <c:pt idx="244">
                  <c:v>115496.0</c:v>
                </c:pt>
                <c:pt idx="245">
                  <c:v>115847.0</c:v>
                </c:pt>
                <c:pt idx="246">
                  <c:v>116235.0</c:v>
                </c:pt>
                <c:pt idx="247">
                  <c:v>116652.0</c:v>
                </c:pt>
                <c:pt idx="248">
                  <c:v>117055.0</c:v>
                </c:pt>
                <c:pt idx="249">
                  <c:v>117465.0</c:v>
                </c:pt>
                <c:pt idx="250">
                  <c:v>117831.0</c:v>
                </c:pt>
                <c:pt idx="251">
                  <c:v>118222.0</c:v>
                </c:pt>
                <c:pt idx="252">
                  <c:v>118602.0</c:v>
                </c:pt>
                <c:pt idx="253">
                  <c:v>118966.0</c:v>
                </c:pt>
                <c:pt idx="254">
                  <c:v>119352.0</c:v>
                </c:pt>
                <c:pt idx="255">
                  <c:v>119771.0</c:v>
                </c:pt>
                <c:pt idx="256">
                  <c:v>120128.0</c:v>
                </c:pt>
                <c:pt idx="257">
                  <c:v>120496.0</c:v>
                </c:pt>
                <c:pt idx="258">
                  <c:v>120892.0</c:v>
                </c:pt>
                <c:pt idx="259">
                  <c:v>121245.0</c:v>
                </c:pt>
                <c:pt idx="260">
                  <c:v>121634.0</c:v>
                </c:pt>
              </c:numCache>
            </c:numRef>
          </c:cat>
          <c:val>
            <c:numRef>
              <c:f>Gas!$K$3:$K$274</c:f>
              <c:numCache>
                <c:formatCode>0.00</c:formatCode>
                <c:ptCount val="272"/>
                <c:pt idx="0">
                  <c:v>37.40860601702026</c:v>
                </c:pt>
                <c:pt idx="1">
                  <c:v>32.39674065748806</c:v>
                </c:pt>
                <c:pt idx="2">
                  <c:v>43.75203915171289</c:v>
                </c:pt>
                <c:pt idx="3">
                  <c:v>44.03985292373384</c:v>
                </c:pt>
                <c:pt idx="4">
                  <c:v>38.35238873009391</c:v>
                </c:pt>
                <c:pt idx="5">
                  <c:v>52.82175226586103</c:v>
                </c:pt>
                <c:pt idx="6">
                  <c:v>40.99870145201275</c:v>
                </c:pt>
                <c:pt idx="7">
                  <c:v>46.9449378330373</c:v>
                </c:pt>
                <c:pt idx="8">
                  <c:v>41.9621273166801</c:v>
                </c:pt>
                <c:pt idx="9">
                  <c:v>59.43396226415094</c:v>
                </c:pt>
                <c:pt idx="10">
                  <c:v>30.70422535211268</c:v>
                </c:pt>
                <c:pt idx="11">
                  <c:v>41.59157734990041</c:v>
                </c:pt>
                <c:pt idx="12">
                  <c:v>60.47008547008547</c:v>
                </c:pt>
                <c:pt idx="13">
                  <c:v>33.28530259365994</c:v>
                </c:pt>
                <c:pt idx="14">
                  <c:v>43.72442773415902</c:v>
                </c:pt>
                <c:pt idx="15">
                  <c:v>49.32730480811646</c:v>
                </c:pt>
                <c:pt idx="16">
                  <c:v>49.69762941461054</c:v>
                </c:pt>
                <c:pt idx="17">
                  <c:v>43.7604550016728</c:v>
                </c:pt>
                <c:pt idx="18">
                  <c:v>42.65402843601896</c:v>
                </c:pt>
                <c:pt idx="19">
                  <c:v>60.76446593140958</c:v>
                </c:pt>
                <c:pt idx="20">
                  <c:v>46.79983119988746</c:v>
                </c:pt>
                <c:pt idx="21">
                  <c:v>36.2281822051937</c:v>
                </c:pt>
                <c:pt idx="22">
                  <c:v>47.8960396039604</c:v>
                </c:pt>
                <c:pt idx="23">
                  <c:v>45.6745182012848</c:v>
                </c:pt>
                <c:pt idx="24">
                  <c:v>40.15714589084732</c:v>
                </c:pt>
                <c:pt idx="25">
                  <c:v>54.76900149031296</c:v>
                </c:pt>
                <c:pt idx="26">
                  <c:v>41.06333591245716</c:v>
                </c:pt>
                <c:pt idx="27">
                  <c:v>41.1863083955848</c:v>
                </c:pt>
                <c:pt idx="28">
                  <c:v>47.00119734407314</c:v>
                </c:pt>
                <c:pt idx="29">
                  <c:v>42.36932257708034</c:v>
                </c:pt>
                <c:pt idx="30">
                  <c:v>48.5627653123105</c:v>
                </c:pt>
                <c:pt idx="31">
                  <c:v>41.51713763833673</c:v>
                </c:pt>
                <c:pt idx="32">
                  <c:v>48.51614434947768</c:v>
                </c:pt>
                <c:pt idx="33">
                  <c:v>42.34805674086034</c:v>
                </c:pt>
                <c:pt idx="34">
                  <c:v>40.12079378774806</c:v>
                </c:pt>
                <c:pt idx="35">
                  <c:v>43.87454710144927</c:v>
                </c:pt>
                <c:pt idx="36">
                  <c:v>45.16052034849027</c:v>
                </c:pt>
                <c:pt idx="37">
                  <c:v>38.14883619276582</c:v>
                </c:pt>
                <c:pt idx="38">
                  <c:v>42.86494158750956</c:v>
                </c:pt>
                <c:pt idx="39">
                  <c:v>45.47474275023387</c:v>
                </c:pt>
                <c:pt idx="40">
                  <c:v>39.52222222222222</c:v>
                </c:pt>
                <c:pt idx="41">
                  <c:v>39.4489247311828</c:v>
                </c:pt>
                <c:pt idx="42">
                  <c:v>40.61941631923764</c:v>
                </c:pt>
                <c:pt idx="43">
                  <c:v>36.9473112438892</c:v>
                </c:pt>
                <c:pt idx="44">
                  <c:v>44.11610878661088</c:v>
                </c:pt>
                <c:pt idx="45">
                  <c:v>31.68433451118963</c:v>
                </c:pt>
                <c:pt idx="46">
                  <c:v>38.40885142255006</c:v>
                </c:pt>
                <c:pt idx="47">
                  <c:v>34.67141809034693</c:v>
                </c:pt>
                <c:pt idx="48">
                  <c:v>32.42427193922275</c:v>
                </c:pt>
                <c:pt idx="49">
                  <c:v>45.03095104108048</c:v>
                </c:pt>
                <c:pt idx="50">
                  <c:v>38.73096987118066</c:v>
                </c:pt>
                <c:pt idx="51">
                  <c:v>41.5191256830601</c:v>
                </c:pt>
                <c:pt idx="52">
                  <c:v>40.45196529934668</c:v>
                </c:pt>
                <c:pt idx="53">
                  <c:v>37.05336951605609</c:v>
                </c:pt>
                <c:pt idx="54">
                  <c:v>36.5741301975997</c:v>
                </c:pt>
                <c:pt idx="55">
                  <c:v>40.0894945591376</c:v>
                </c:pt>
                <c:pt idx="56">
                  <c:v>40.55668124133518</c:v>
                </c:pt>
                <c:pt idx="57">
                  <c:v>39.3279210769705</c:v>
                </c:pt>
                <c:pt idx="58">
                  <c:v>38.11312878313504</c:v>
                </c:pt>
                <c:pt idx="59">
                  <c:v>36.88791024431163</c:v>
                </c:pt>
                <c:pt idx="60">
                  <c:v>37.96563027714314</c:v>
                </c:pt>
                <c:pt idx="61">
                  <c:v>42.30356504113509</c:v>
                </c:pt>
                <c:pt idx="62">
                  <c:v>40.53904170363798</c:v>
                </c:pt>
                <c:pt idx="63">
                  <c:v>42.59839436068142</c:v>
                </c:pt>
                <c:pt idx="64">
                  <c:v>43.94282897979301</c:v>
                </c:pt>
                <c:pt idx="65">
                  <c:v>44.15233906437425</c:v>
                </c:pt>
                <c:pt idx="66">
                  <c:v>47.69366585742662</c:v>
                </c:pt>
                <c:pt idx="67">
                  <c:v>55.21546516310914</c:v>
                </c:pt>
                <c:pt idx="68">
                  <c:v>32.03791469194313</c:v>
                </c:pt>
                <c:pt idx="69">
                  <c:v>45.58517490833416</c:v>
                </c:pt>
                <c:pt idx="70">
                  <c:v>47.47576061517886</c:v>
                </c:pt>
                <c:pt idx="71">
                  <c:v>46.72493469961825</c:v>
                </c:pt>
                <c:pt idx="72">
                  <c:v>56.42035130224107</c:v>
                </c:pt>
                <c:pt idx="73">
                  <c:v>42.30077890952666</c:v>
                </c:pt>
                <c:pt idx="74">
                  <c:v>48.6806282722513</c:v>
                </c:pt>
                <c:pt idx="75">
                  <c:v>49.11901081916537</c:v>
                </c:pt>
                <c:pt idx="76">
                  <c:v>47.66619519094767</c:v>
                </c:pt>
                <c:pt idx="77">
                  <c:v>45.05864256873679</c:v>
                </c:pt>
                <c:pt idx="78">
                  <c:v>48.90704349746081</c:v>
                </c:pt>
                <c:pt idx="79">
                  <c:v>48.2731004104515</c:v>
                </c:pt>
                <c:pt idx="80">
                  <c:v>47.29754657812211</c:v>
                </c:pt>
                <c:pt idx="81">
                  <c:v>48.02313454062767</c:v>
                </c:pt>
                <c:pt idx="82">
                  <c:v>46.25950453765023</c:v>
                </c:pt>
                <c:pt idx="83">
                  <c:v>42.3335198656967</c:v>
                </c:pt>
                <c:pt idx="84">
                  <c:v>41.23441265849314</c:v>
                </c:pt>
                <c:pt idx="85">
                  <c:v>43.94117020142812</c:v>
                </c:pt>
                <c:pt idx="86">
                  <c:v>40.6911928651059</c:v>
                </c:pt>
                <c:pt idx="87">
                  <c:v>39.4305351006382</c:v>
                </c:pt>
                <c:pt idx="88">
                  <c:v>44.08104196816208</c:v>
                </c:pt>
                <c:pt idx="89">
                  <c:v>40.46146293568974</c:v>
                </c:pt>
                <c:pt idx="90">
                  <c:v>41.87993978170869</c:v>
                </c:pt>
                <c:pt idx="91">
                  <c:v>47.63835616438356</c:v>
                </c:pt>
                <c:pt idx="92">
                  <c:v>39.56066945606694</c:v>
                </c:pt>
                <c:pt idx="93">
                  <c:v>45.1816271389973</c:v>
                </c:pt>
                <c:pt idx="94">
                  <c:v>41.4624988266216</c:v>
                </c:pt>
                <c:pt idx="95">
                  <c:v>45.82370419280291</c:v>
                </c:pt>
                <c:pt idx="96">
                  <c:v>41.44957983193278</c:v>
                </c:pt>
                <c:pt idx="97">
                  <c:v>44.2077649527807</c:v>
                </c:pt>
                <c:pt idx="98">
                  <c:v>43.9027123963237</c:v>
                </c:pt>
                <c:pt idx="99">
                  <c:v>40.43662430759205</c:v>
                </c:pt>
                <c:pt idx="100">
                  <c:v>37.2200983069361</c:v>
                </c:pt>
                <c:pt idx="101">
                  <c:v>47.84152066872781</c:v>
                </c:pt>
                <c:pt idx="102">
                  <c:v>40.6243081691388</c:v>
                </c:pt>
                <c:pt idx="103">
                  <c:v>40.22140221402214</c:v>
                </c:pt>
                <c:pt idx="104">
                  <c:v>39.5049395049395</c:v>
                </c:pt>
                <c:pt idx="105">
                  <c:v>39.53565874250165</c:v>
                </c:pt>
                <c:pt idx="106">
                  <c:v>44.40623567171022</c:v>
                </c:pt>
                <c:pt idx="107">
                  <c:v>32.02097235462344</c:v>
                </c:pt>
                <c:pt idx="108">
                  <c:v>46.05971093997257</c:v>
                </c:pt>
                <c:pt idx="109">
                  <c:v>41.83785950496042</c:v>
                </c:pt>
                <c:pt idx="110">
                  <c:v>40.36649214659685</c:v>
                </c:pt>
                <c:pt idx="111">
                  <c:v>40.1193139448173</c:v>
                </c:pt>
                <c:pt idx="112">
                  <c:v>37.35235123690661</c:v>
                </c:pt>
                <c:pt idx="113">
                  <c:v>40.76688085958074</c:v>
                </c:pt>
                <c:pt idx="114">
                  <c:v>36.10443864229765</c:v>
                </c:pt>
                <c:pt idx="115">
                  <c:v>37.03495560301225</c:v>
                </c:pt>
                <c:pt idx="116">
                  <c:v>39.3917963224894</c:v>
                </c:pt>
                <c:pt idx="117">
                  <c:v>35.71658961402</c:v>
                </c:pt>
                <c:pt idx="118">
                  <c:v>38.73196751121348</c:v>
                </c:pt>
                <c:pt idx="119">
                  <c:v>36.69486745628878</c:v>
                </c:pt>
                <c:pt idx="120">
                  <c:v>40.43648847474252</c:v>
                </c:pt>
                <c:pt idx="121">
                  <c:v>34.48424687095382</c:v>
                </c:pt>
                <c:pt idx="122">
                  <c:v>37.74630541871921</c:v>
                </c:pt>
                <c:pt idx="123">
                  <c:v>39.04511936007998</c:v>
                </c:pt>
                <c:pt idx="124">
                  <c:v>39.18575063613232</c:v>
                </c:pt>
                <c:pt idx="125">
                  <c:v>37.5281380641012</c:v>
                </c:pt>
                <c:pt idx="126">
                  <c:v>38.6047766833086</c:v>
                </c:pt>
                <c:pt idx="127">
                  <c:v>40.38944723618091</c:v>
                </c:pt>
                <c:pt idx="128">
                  <c:v>34.43051201671891</c:v>
                </c:pt>
                <c:pt idx="129">
                  <c:v>38.5</c:v>
                </c:pt>
                <c:pt idx="130">
                  <c:v>43.0</c:v>
                </c:pt>
                <c:pt idx="131">
                  <c:v>38.04347826086956</c:v>
                </c:pt>
                <c:pt idx="132">
                  <c:v>44.58148724703628</c:v>
                </c:pt>
                <c:pt idx="133">
                  <c:v>36.06793960923623</c:v>
                </c:pt>
                <c:pt idx="134">
                  <c:v>41.6177908113392</c:v>
                </c:pt>
                <c:pt idx="135">
                  <c:v>36.30778232884728</c:v>
                </c:pt>
                <c:pt idx="136">
                  <c:v>40.82946390882228</c:v>
                </c:pt>
                <c:pt idx="137">
                  <c:v>43.38578404774824</c:v>
                </c:pt>
                <c:pt idx="138">
                  <c:v>39.5155776931341</c:v>
                </c:pt>
                <c:pt idx="139">
                  <c:v>43.45868047736997</c:v>
                </c:pt>
                <c:pt idx="140">
                  <c:v>46.39940608760207</c:v>
                </c:pt>
                <c:pt idx="141">
                  <c:v>38.40941512125535</c:v>
                </c:pt>
                <c:pt idx="142">
                  <c:v>39.66</c:v>
                </c:pt>
                <c:pt idx="143">
                  <c:v>40.95619164871243</c:v>
                </c:pt>
                <c:pt idx="144">
                  <c:v>44.18517827142057</c:v>
                </c:pt>
                <c:pt idx="145">
                  <c:v>44.81993342076062</c:v>
                </c:pt>
                <c:pt idx="146">
                  <c:v>41.53625743883623</c:v>
                </c:pt>
                <c:pt idx="147">
                  <c:v>38.65216616152612</c:v>
                </c:pt>
                <c:pt idx="148">
                  <c:v>45.69633507853402</c:v>
                </c:pt>
                <c:pt idx="149">
                  <c:v>41.63940385314431</c:v>
                </c:pt>
                <c:pt idx="150">
                  <c:v>46.33134298147961</c:v>
                </c:pt>
                <c:pt idx="151">
                  <c:v>45.8684825693668</c:v>
                </c:pt>
                <c:pt idx="152">
                  <c:v>39.54898616638241</c:v>
                </c:pt>
                <c:pt idx="153">
                  <c:v>41.13799869195553</c:v>
                </c:pt>
                <c:pt idx="154">
                  <c:v>42.05882352941177</c:v>
                </c:pt>
                <c:pt idx="155">
                  <c:v>45.58482613277134</c:v>
                </c:pt>
                <c:pt idx="156">
                  <c:v>41.26342656598958</c:v>
                </c:pt>
                <c:pt idx="157">
                  <c:v>45.10930924766499</c:v>
                </c:pt>
                <c:pt idx="158">
                  <c:v>43.05074971164937</c:v>
                </c:pt>
                <c:pt idx="159">
                  <c:v>42.56936901352819</c:v>
                </c:pt>
                <c:pt idx="160">
                  <c:v>41.386052574408</c:v>
                </c:pt>
                <c:pt idx="161">
                  <c:v>44.06694728402485</c:v>
                </c:pt>
                <c:pt idx="162">
                  <c:v>41.32759951483074</c:v>
                </c:pt>
                <c:pt idx="163">
                  <c:v>38.59387430389818</c:v>
                </c:pt>
                <c:pt idx="164">
                  <c:v>42.71516597097992</c:v>
                </c:pt>
                <c:pt idx="165">
                  <c:v>41.38715741565252</c:v>
                </c:pt>
                <c:pt idx="166">
                  <c:v>41.53830766153231</c:v>
                </c:pt>
                <c:pt idx="167">
                  <c:v>49.00793650793651</c:v>
                </c:pt>
                <c:pt idx="168">
                  <c:v>35.2831556061704</c:v>
                </c:pt>
                <c:pt idx="169">
                  <c:v>41.0023419203747</c:v>
                </c:pt>
                <c:pt idx="170">
                  <c:v>43.92199349945828</c:v>
                </c:pt>
                <c:pt idx="171">
                  <c:v>40.25337147527585</c:v>
                </c:pt>
                <c:pt idx="172">
                  <c:v>43.26275264677575</c:v>
                </c:pt>
                <c:pt idx="173">
                  <c:v>36.8331602303843</c:v>
                </c:pt>
                <c:pt idx="174">
                  <c:v>38.7295747213505</c:v>
                </c:pt>
                <c:pt idx="175">
                  <c:v>39.94966970745517</c:v>
                </c:pt>
                <c:pt idx="176">
                  <c:v>38.33730959809139</c:v>
                </c:pt>
                <c:pt idx="177">
                  <c:v>46.26330653921356</c:v>
                </c:pt>
                <c:pt idx="178">
                  <c:v>38.17041084800647</c:v>
                </c:pt>
                <c:pt idx="179">
                  <c:v>37.23492723492723</c:v>
                </c:pt>
                <c:pt idx="180">
                  <c:v>40.60619323777219</c:v>
                </c:pt>
                <c:pt idx="181">
                  <c:v>36.84903748733536</c:v>
                </c:pt>
                <c:pt idx="182">
                  <c:v>40.6523234109441</c:v>
                </c:pt>
                <c:pt idx="183">
                  <c:v>40.8104494497583</c:v>
                </c:pt>
                <c:pt idx="184">
                  <c:v>35.16184828267853</c:v>
                </c:pt>
                <c:pt idx="185">
                  <c:v>36.27118644067797</c:v>
                </c:pt>
                <c:pt idx="186">
                  <c:v>39.91433816031002</c:v>
                </c:pt>
                <c:pt idx="187">
                  <c:v>36.10798650168729</c:v>
                </c:pt>
                <c:pt idx="188">
                  <c:v>38.92221555688862</c:v>
                </c:pt>
                <c:pt idx="189">
                  <c:v>38.1637547105173</c:v>
                </c:pt>
                <c:pt idx="190">
                  <c:v>40.10000000000001</c:v>
                </c:pt>
                <c:pt idx="191">
                  <c:v>41.8407160890521</c:v>
                </c:pt>
                <c:pt idx="192">
                  <c:v>34.5718901453958</c:v>
                </c:pt>
                <c:pt idx="193">
                  <c:v>38.78822739909884</c:v>
                </c:pt>
                <c:pt idx="194">
                  <c:v>35.1922726444323</c:v>
                </c:pt>
                <c:pt idx="195">
                  <c:v>37.98960831334932</c:v>
                </c:pt>
                <c:pt idx="196">
                  <c:v>40.37971998302927</c:v>
                </c:pt>
                <c:pt idx="197">
                  <c:v>39.7720271102896</c:v>
                </c:pt>
                <c:pt idx="198">
                  <c:v>42.5337714494341</c:v>
                </c:pt>
                <c:pt idx="199">
                  <c:v>39.25256472887151</c:v>
                </c:pt>
                <c:pt idx="200">
                  <c:v>31.49536832818703</c:v>
                </c:pt>
                <c:pt idx="201">
                  <c:v>41.21597737716507</c:v>
                </c:pt>
                <c:pt idx="202">
                  <c:v>39.29765886287625</c:v>
                </c:pt>
                <c:pt idx="203">
                  <c:v>39.1396176078257</c:v>
                </c:pt>
                <c:pt idx="204">
                  <c:v>38.93698630136986</c:v>
                </c:pt>
                <c:pt idx="205">
                  <c:v>43.13123561013046</c:v>
                </c:pt>
                <c:pt idx="206">
                  <c:v>39.90352785396765</c:v>
                </c:pt>
                <c:pt idx="207">
                  <c:v>44.45472571050892</c:v>
                </c:pt>
                <c:pt idx="208">
                  <c:v>40.6416078848198</c:v>
                </c:pt>
                <c:pt idx="209">
                  <c:v>42.9212421773527</c:v>
                </c:pt>
                <c:pt idx="210">
                  <c:v>37.04226882538303</c:v>
                </c:pt>
                <c:pt idx="211">
                  <c:v>41.42425190282557</c:v>
                </c:pt>
                <c:pt idx="212">
                  <c:v>37.8505129457743</c:v>
                </c:pt>
                <c:pt idx="213">
                  <c:v>43.22120285423038</c:v>
                </c:pt>
                <c:pt idx="214">
                  <c:v>36.00095272120995</c:v>
                </c:pt>
                <c:pt idx="215">
                  <c:v>43.65303932090935</c:v>
                </c:pt>
                <c:pt idx="216">
                  <c:v>46.07746863066013</c:v>
                </c:pt>
                <c:pt idx="217">
                  <c:v>37.33524355300859</c:v>
                </c:pt>
                <c:pt idx="218">
                  <c:v>47.04547909689965</c:v>
                </c:pt>
                <c:pt idx="219">
                  <c:v>41.33212505663797</c:v>
                </c:pt>
                <c:pt idx="220">
                  <c:v>47.53337859244173</c:v>
                </c:pt>
                <c:pt idx="221">
                  <c:v>42.4839871897518</c:v>
                </c:pt>
                <c:pt idx="222">
                  <c:v>43.09901414487783</c:v>
                </c:pt>
                <c:pt idx="223">
                  <c:v>38.60489419141339</c:v>
                </c:pt>
                <c:pt idx="224">
                  <c:v>49.38667256050392</c:v>
                </c:pt>
                <c:pt idx="225">
                  <c:v>37.6</c:v>
                </c:pt>
                <c:pt idx="226">
                  <c:v>42.2243807673628</c:v>
                </c:pt>
                <c:pt idx="227">
                  <c:v>38.99569583931133</c:v>
                </c:pt>
                <c:pt idx="228">
                  <c:v>48.03555555555555</c:v>
                </c:pt>
                <c:pt idx="229">
                  <c:v>36.37419585418156</c:v>
                </c:pt>
                <c:pt idx="230">
                  <c:v>45.81699346405228</c:v>
                </c:pt>
                <c:pt idx="231">
                  <c:v>41.31875414181577</c:v>
                </c:pt>
                <c:pt idx="232">
                  <c:v>42.13511597285526</c:v>
                </c:pt>
                <c:pt idx="233">
                  <c:v>43.84123175364927</c:v>
                </c:pt>
                <c:pt idx="234">
                  <c:v>40.77587654320987</c:v>
                </c:pt>
                <c:pt idx="235">
                  <c:v>45.00919740536354</c:v>
                </c:pt>
                <c:pt idx="236">
                  <c:v>41.06787844362397</c:v>
                </c:pt>
                <c:pt idx="237">
                  <c:v>46.63199603764239</c:v>
                </c:pt>
                <c:pt idx="238">
                  <c:v>40.51126939213582</c:v>
                </c:pt>
                <c:pt idx="239">
                  <c:v>40.71724810929495</c:v>
                </c:pt>
                <c:pt idx="240">
                  <c:v>46.975</c:v>
                </c:pt>
                <c:pt idx="241">
                  <c:v>37.53687315634218</c:v>
                </c:pt>
                <c:pt idx="242">
                  <c:v>44.26611441884545</c:v>
                </c:pt>
                <c:pt idx="243">
                  <c:v>40.20922491678554</c:v>
                </c:pt>
                <c:pt idx="244">
                  <c:v>44.22272672959732</c:v>
                </c:pt>
                <c:pt idx="245">
                  <c:v>42.09012464046021</c:v>
                </c:pt>
                <c:pt idx="246">
                  <c:v>38.82</c:v>
                </c:pt>
                <c:pt idx="247">
                  <c:v>44.5074339501551</c:v>
                </c:pt>
                <c:pt idx="248">
                  <c:v>37.51744672931981</c:v>
                </c:pt>
                <c:pt idx="249">
                  <c:v>44.81590735278051</c:v>
                </c:pt>
                <c:pt idx="250">
                  <c:v>38.98250853242321</c:v>
                </c:pt>
                <c:pt idx="251">
                  <c:v>39.19</c:v>
                </c:pt>
                <c:pt idx="252">
                  <c:v>42.14563646470262</c:v>
                </c:pt>
                <c:pt idx="253">
                  <c:v>36.17253346554288</c:v>
                </c:pt>
                <c:pt idx="254">
                  <c:v>39.25186015696667</c:v>
                </c:pt>
                <c:pt idx="255">
                  <c:v>47.28769595128002</c:v>
                </c:pt>
                <c:pt idx="256">
                  <c:v>36.63926002055498</c:v>
                </c:pt>
                <c:pt idx="257">
                  <c:v>41.81714934696195</c:v>
                </c:pt>
                <c:pt idx="258">
                  <c:v>39.93742430359305</c:v>
                </c:pt>
                <c:pt idx="259">
                  <c:v>38.08806114759393</c:v>
                </c:pt>
                <c:pt idx="260">
                  <c:v>39.11904041931258</c:v>
                </c:pt>
                <c:pt idx="261">
                  <c:v>41.9860081445129</c:v>
                </c:pt>
                <c:pt idx="262">
                  <c:v>36.40360766629087</c:v>
                </c:pt>
                <c:pt idx="263">
                  <c:v>36.9442101458007</c:v>
                </c:pt>
                <c:pt idx="264">
                  <c:v>34.87735435830049</c:v>
                </c:pt>
                <c:pt idx="265">
                  <c:v>37.11566617862372</c:v>
                </c:pt>
                <c:pt idx="266">
                  <c:v>38.26530612244898</c:v>
                </c:pt>
                <c:pt idx="267">
                  <c:v>38.84289656484918</c:v>
                </c:pt>
                <c:pt idx="268">
                  <c:v>42.06200582605077</c:v>
                </c:pt>
                <c:pt idx="269">
                  <c:v>36.23220153340635</c:v>
                </c:pt>
                <c:pt idx="270">
                  <c:v>36.11</c:v>
                </c:pt>
                <c:pt idx="271">
                  <c:v>54.00862068965517</c:v>
                </c:pt>
              </c:numCache>
            </c:numRef>
          </c:val>
          <c:smooth val="0"/>
        </c:ser>
        <c:ser>
          <c:idx val="1"/>
          <c:order val="1"/>
          <c:tx>
            <c:v>Forecast</c:v>
          </c:tx>
          <c:spPr>
            <a:ln w="25400">
              <a:solidFill>
                <a:srgbClr val="DD2D32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DD2D32"/>
              </a:solidFill>
              <a:ln>
                <a:solidFill>
                  <a:srgbClr val="DD2D32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marker>
          <c:cat>
            <c:numRef>
              <c:f>Gas!$B$3:$B$263</c:f>
              <c:numCache>
                <c:formatCode>#,##0</c:formatCode>
                <c:ptCount val="261"/>
                <c:pt idx="0">
                  <c:v>21828.0</c:v>
                </c:pt>
                <c:pt idx="1">
                  <c:v>22174.0</c:v>
                </c:pt>
                <c:pt idx="2">
                  <c:v>22576.0</c:v>
                </c:pt>
                <c:pt idx="3">
                  <c:v>22948.0</c:v>
                </c:pt>
                <c:pt idx="4">
                  <c:v>23324.0</c:v>
                </c:pt>
                <c:pt idx="5">
                  <c:v>23761.0</c:v>
                </c:pt>
                <c:pt idx="6">
                  <c:v>24108.0</c:v>
                </c:pt>
                <c:pt idx="7">
                  <c:v>24372.0</c:v>
                </c:pt>
                <c:pt idx="8">
                  <c:v>24803.0</c:v>
                </c:pt>
                <c:pt idx="9">
                  <c:v>25213.0</c:v>
                </c:pt>
                <c:pt idx="10">
                  <c:v>25540.0</c:v>
                </c:pt>
                <c:pt idx="11">
                  <c:v>25978.0</c:v>
                </c:pt>
                <c:pt idx="12">
                  <c:v>26403.0</c:v>
                </c:pt>
                <c:pt idx="13">
                  <c:v>26703.0</c:v>
                </c:pt>
                <c:pt idx="14">
                  <c:v>27098.0</c:v>
                </c:pt>
                <c:pt idx="15">
                  <c:v>27530.0</c:v>
                </c:pt>
                <c:pt idx="16">
                  <c:v>27941.0</c:v>
                </c:pt>
                <c:pt idx="17">
                  <c:v>28333.0</c:v>
                </c:pt>
                <c:pt idx="18">
                  <c:v>28747.0</c:v>
                </c:pt>
                <c:pt idx="19">
                  <c:v>29149.0</c:v>
                </c:pt>
                <c:pt idx="20">
                  <c:v>29482.0</c:v>
                </c:pt>
                <c:pt idx="21">
                  <c:v>29823.0</c:v>
                </c:pt>
                <c:pt idx="22">
                  <c:v>30248.0</c:v>
                </c:pt>
                <c:pt idx="23">
                  <c:v>30675.0</c:v>
                </c:pt>
                <c:pt idx="24">
                  <c:v>31053.0</c:v>
                </c:pt>
                <c:pt idx="25">
                  <c:v>31347.0</c:v>
                </c:pt>
                <c:pt idx="26">
                  <c:v>31719.0</c:v>
                </c:pt>
                <c:pt idx="27">
                  <c:v>32088.0</c:v>
                </c:pt>
                <c:pt idx="28">
                  <c:v>32520.0</c:v>
                </c:pt>
                <c:pt idx="29">
                  <c:v>32904.0</c:v>
                </c:pt>
                <c:pt idx="30">
                  <c:v>33304.0</c:v>
                </c:pt>
                <c:pt idx="31">
                  <c:v>33690.0</c:v>
                </c:pt>
                <c:pt idx="32">
                  <c:v>34101.0</c:v>
                </c:pt>
                <c:pt idx="33">
                  <c:v>34468.0</c:v>
                </c:pt>
                <c:pt idx="34">
                  <c:v>34840.0</c:v>
                </c:pt>
                <c:pt idx="35">
                  <c:v>35228.0</c:v>
                </c:pt>
                <c:pt idx="36">
                  <c:v>35606.0</c:v>
                </c:pt>
                <c:pt idx="37">
                  <c:v>35955.0</c:v>
                </c:pt>
                <c:pt idx="38">
                  <c:v>36348.0</c:v>
                </c:pt>
                <c:pt idx="39">
                  <c:v>36737.0</c:v>
                </c:pt>
                <c:pt idx="40">
                  <c:v>37093.0</c:v>
                </c:pt>
                <c:pt idx="41">
                  <c:v>37445.0</c:v>
                </c:pt>
                <c:pt idx="42">
                  <c:v>37786.0</c:v>
                </c:pt>
                <c:pt idx="43">
                  <c:v>38126.0</c:v>
                </c:pt>
                <c:pt idx="44">
                  <c:v>38464.0</c:v>
                </c:pt>
                <c:pt idx="45">
                  <c:v>38760.0</c:v>
                </c:pt>
                <c:pt idx="46">
                  <c:v>39051.0</c:v>
                </c:pt>
                <c:pt idx="47">
                  <c:v>39382.0</c:v>
                </c:pt>
                <c:pt idx="48">
                  <c:v>39715.0</c:v>
                </c:pt>
                <c:pt idx="49">
                  <c:v>40115.0</c:v>
                </c:pt>
                <c:pt idx="50">
                  <c:v>40479.0</c:v>
                </c:pt>
                <c:pt idx="51">
                  <c:v>40859.0</c:v>
                </c:pt>
                <c:pt idx="52">
                  <c:v>41237.0</c:v>
                </c:pt>
                <c:pt idx="53">
                  <c:v>41565.0</c:v>
                </c:pt>
                <c:pt idx="54">
                  <c:v>41866.0</c:v>
                </c:pt>
                <c:pt idx="55">
                  <c:v>42261.0</c:v>
                </c:pt>
                <c:pt idx="56">
                  <c:v>42641.0</c:v>
                </c:pt>
                <c:pt idx="57">
                  <c:v>43024.0</c:v>
                </c:pt>
                <c:pt idx="58">
                  <c:v>43389.0</c:v>
                </c:pt>
                <c:pt idx="59">
                  <c:v>43741.0</c:v>
                </c:pt>
                <c:pt idx="60">
                  <c:v>44123.0</c:v>
                </c:pt>
                <c:pt idx="61">
                  <c:v>44478.0</c:v>
                </c:pt>
                <c:pt idx="62">
                  <c:v>44843.0</c:v>
                </c:pt>
                <c:pt idx="63">
                  <c:v>45279.0</c:v>
                </c:pt>
                <c:pt idx="64">
                  <c:v>45724.0</c:v>
                </c:pt>
                <c:pt idx="65">
                  <c:v>46166.0</c:v>
                </c:pt>
                <c:pt idx="66">
                  <c:v>46598.0</c:v>
                </c:pt>
                <c:pt idx="67">
                  <c:v>47010.0</c:v>
                </c:pt>
                <c:pt idx="68">
                  <c:v>47314.0</c:v>
                </c:pt>
                <c:pt idx="69">
                  <c:v>47774.0</c:v>
                </c:pt>
                <c:pt idx="70">
                  <c:v>48200.0</c:v>
                </c:pt>
                <c:pt idx="71">
                  <c:v>48665.0</c:v>
                </c:pt>
                <c:pt idx="72">
                  <c:v>48852.0</c:v>
                </c:pt>
                <c:pt idx="73">
                  <c:v>49205.0</c:v>
                </c:pt>
                <c:pt idx="74">
                  <c:v>49670.0</c:v>
                </c:pt>
                <c:pt idx="75">
                  <c:v>50146.0</c:v>
                </c:pt>
                <c:pt idx="76">
                  <c:v>50618.0</c:v>
                </c:pt>
                <c:pt idx="77">
                  <c:v>51087.0</c:v>
                </c:pt>
                <c:pt idx="78">
                  <c:v>51530.0</c:v>
                </c:pt>
                <c:pt idx="79">
                  <c:v>52012.0</c:v>
                </c:pt>
                <c:pt idx="80">
                  <c:v>52525.0</c:v>
                </c:pt>
                <c:pt idx="81">
                  <c:v>53032.0</c:v>
                </c:pt>
                <c:pt idx="82">
                  <c:v>53409.0</c:v>
                </c:pt>
                <c:pt idx="83">
                  <c:v>53863.0</c:v>
                </c:pt>
                <c:pt idx="84">
                  <c:v>54256.0</c:v>
                </c:pt>
                <c:pt idx="85">
                  <c:v>54669.0</c:v>
                </c:pt>
                <c:pt idx="86">
                  <c:v>55107.0</c:v>
                </c:pt>
                <c:pt idx="87">
                  <c:v>55508.0</c:v>
                </c:pt>
                <c:pt idx="88">
                  <c:v>55965.0</c:v>
                </c:pt>
                <c:pt idx="89">
                  <c:v>56377.0</c:v>
                </c:pt>
                <c:pt idx="90">
                  <c:v>56823.0</c:v>
                </c:pt>
                <c:pt idx="91">
                  <c:v>57257.0</c:v>
                </c:pt>
                <c:pt idx="92">
                  <c:v>57636.0</c:v>
                </c:pt>
                <c:pt idx="93">
                  <c:v>58087.0</c:v>
                </c:pt>
                <c:pt idx="94">
                  <c:v>58529.0</c:v>
                </c:pt>
                <c:pt idx="95">
                  <c:v>58945.0</c:v>
                </c:pt>
                <c:pt idx="96">
                  <c:v>59340.0</c:v>
                </c:pt>
                <c:pt idx="97">
                  <c:v>59761.0</c:v>
                </c:pt>
                <c:pt idx="98">
                  <c:v>60153.0</c:v>
                </c:pt>
                <c:pt idx="99">
                  <c:v>60525.0</c:v>
                </c:pt>
                <c:pt idx="100">
                  <c:v>60934.0</c:v>
                </c:pt>
                <c:pt idx="101">
                  <c:v>61352.0</c:v>
                </c:pt>
                <c:pt idx="102">
                  <c:v>61719.0</c:v>
                </c:pt>
                <c:pt idx="103">
                  <c:v>62072.0</c:v>
                </c:pt>
                <c:pt idx="104">
                  <c:v>62443.0</c:v>
                </c:pt>
                <c:pt idx="105">
                  <c:v>62799.0</c:v>
                </c:pt>
                <c:pt idx="106">
                  <c:v>63186.0</c:v>
                </c:pt>
                <c:pt idx="107">
                  <c:v>63522.0</c:v>
                </c:pt>
                <c:pt idx="108">
                  <c:v>63959.0</c:v>
                </c:pt>
                <c:pt idx="109">
                  <c:v>64376.0</c:v>
                </c:pt>
                <c:pt idx="110">
                  <c:v>64762.0</c:v>
                </c:pt>
                <c:pt idx="111">
                  <c:v>65138.0</c:v>
                </c:pt>
                <c:pt idx="112">
                  <c:v>65474.0</c:v>
                </c:pt>
                <c:pt idx="113">
                  <c:v>65861.0</c:v>
                </c:pt>
                <c:pt idx="114">
                  <c:v>66207.0</c:v>
                </c:pt>
                <c:pt idx="115">
                  <c:v>66536.0</c:v>
                </c:pt>
                <c:pt idx="116">
                  <c:v>66870.0</c:v>
                </c:pt>
                <c:pt idx="117">
                  <c:v>67203.0</c:v>
                </c:pt>
                <c:pt idx="118">
                  <c:v>67522.0</c:v>
                </c:pt>
                <c:pt idx="119">
                  <c:v>67848.0</c:v>
                </c:pt>
                <c:pt idx="120">
                  <c:v>68177.0</c:v>
                </c:pt>
                <c:pt idx="121">
                  <c:v>68497.0</c:v>
                </c:pt>
                <c:pt idx="122">
                  <c:v>68742.0</c:v>
                </c:pt>
                <c:pt idx="123">
                  <c:v>69055.0</c:v>
                </c:pt>
                <c:pt idx="124">
                  <c:v>69409.0</c:v>
                </c:pt>
                <c:pt idx="125">
                  <c:v>69759.0</c:v>
                </c:pt>
                <c:pt idx="126">
                  <c:v>70045.0</c:v>
                </c:pt>
                <c:pt idx="127">
                  <c:v>70431.0</c:v>
                </c:pt>
                <c:pt idx="128">
                  <c:v>70761.0</c:v>
                </c:pt>
                <c:pt idx="129">
                  <c:v>71117.0</c:v>
                </c:pt>
                <c:pt idx="130">
                  <c:v>71311.0</c:v>
                </c:pt>
                <c:pt idx="131">
                  <c:v>71679.0</c:v>
                </c:pt>
                <c:pt idx="132">
                  <c:v>72051.0</c:v>
                </c:pt>
                <c:pt idx="133">
                  <c:v>72376.0</c:v>
                </c:pt>
                <c:pt idx="134">
                  <c:v>72717.0</c:v>
                </c:pt>
                <c:pt idx="135">
                  <c:v>73089.0</c:v>
                </c:pt>
                <c:pt idx="136">
                  <c:v>73476.0</c:v>
                </c:pt>
                <c:pt idx="137">
                  <c:v>73876.0</c:v>
                </c:pt>
                <c:pt idx="138">
                  <c:v>74280.0</c:v>
                </c:pt>
                <c:pt idx="139">
                  <c:v>74666.0</c:v>
                </c:pt>
                <c:pt idx="140">
                  <c:v>75041.0</c:v>
                </c:pt>
                <c:pt idx="141">
                  <c:v>75365.0</c:v>
                </c:pt>
                <c:pt idx="142">
                  <c:v>75768.0</c:v>
                </c:pt>
                <c:pt idx="143">
                  <c:v>76167.0</c:v>
                </c:pt>
                <c:pt idx="144">
                  <c:v>76641.0</c:v>
                </c:pt>
                <c:pt idx="145">
                  <c:v>77085.0</c:v>
                </c:pt>
                <c:pt idx="146">
                  <c:v>77462.0</c:v>
                </c:pt>
                <c:pt idx="147">
                  <c:v>77896.0</c:v>
                </c:pt>
                <c:pt idx="148">
                  <c:v>78332.0</c:v>
                </c:pt>
                <c:pt idx="149">
                  <c:v>78790.0</c:v>
                </c:pt>
                <c:pt idx="150">
                  <c:v>79248.0</c:v>
                </c:pt>
                <c:pt idx="151">
                  <c:v>79700.0</c:v>
                </c:pt>
                <c:pt idx="152">
                  <c:v>80117.0</c:v>
                </c:pt>
                <c:pt idx="153">
                  <c:v>80557.0</c:v>
                </c:pt>
                <c:pt idx="154">
                  <c:v>80987.0</c:v>
                </c:pt>
                <c:pt idx="155">
                  <c:v>81419.0</c:v>
                </c:pt>
                <c:pt idx="156">
                  <c:v>81807.0</c:v>
                </c:pt>
                <c:pt idx="157">
                  <c:v>82247.0</c:v>
                </c:pt>
                <c:pt idx="158">
                  <c:v>82695.0</c:v>
                </c:pt>
                <c:pt idx="159">
                  <c:v>83126.0</c:v>
                </c:pt>
                <c:pt idx="160">
                  <c:v>83507.0</c:v>
                </c:pt>
                <c:pt idx="161">
                  <c:v>83947.0</c:v>
                </c:pt>
                <c:pt idx="162">
                  <c:v>84322.0</c:v>
                </c:pt>
                <c:pt idx="163">
                  <c:v>84710.0</c:v>
                </c:pt>
                <c:pt idx="164">
                  <c:v>85140.0</c:v>
                </c:pt>
                <c:pt idx="165">
                  <c:v>85558.0</c:v>
                </c:pt>
                <c:pt idx="166">
                  <c:v>85973.0</c:v>
                </c:pt>
                <c:pt idx="167">
                  <c:v>86393.0</c:v>
                </c:pt>
                <c:pt idx="168">
                  <c:v>86734.0</c:v>
                </c:pt>
                <c:pt idx="169">
                  <c:v>87172.0</c:v>
                </c:pt>
                <c:pt idx="170">
                  <c:v>87577.0</c:v>
                </c:pt>
                <c:pt idx="171">
                  <c:v>87971.0</c:v>
                </c:pt>
                <c:pt idx="172">
                  <c:v>88331.0</c:v>
                </c:pt>
                <c:pt idx="173">
                  <c:v>88721.0</c:v>
                </c:pt>
                <c:pt idx="174">
                  <c:v>89079.0</c:v>
                </c:pt>
                <c:pt idx="175">
                  <c:v>89460.0</c:v>
                </c:pt>
                <c:pt idx="176">
                  <c:v>89878.0</c:v>
                </c:pt>
                <c:pt idx="177">
                  <c:v>90304.0</c:v>
                </c:pt>
                <c:pt idx="178">
                  <c:v>90681.0</c:v>
                </c:pt>
                <c:pt idx="179">
                  <c:v>91039.0</c:v>
                </c:pt>
                <c:pt idx="180">
                  <c:v>91411.0</c:v>
                </c:pt>
                <c:pt idx="181">
                  <c:v>91774.0</c:v>
                </c:pt>
                <c:pt idx="182">
                  <c:v>92188.0</c:v>
                </c:pt>
                <c:pt idx="183">
                  <c:v>92585.0</c:v>
                </c:pt>
                <c:pt idx="184">
                  <c:v>92727.0</c:v>
                </c:pt>
                <c:pt idx="185">
                  <c:v>93048.0</c:v>
                </c:pt>
                <c:pt idx="186">
                  <c:v>93440.0</c:v>
                </c:pt>
                <c:pt idx="187">
                  <c:v>93793.0</c:v>
                </c:pt>
                <c:pt idx="188">
                  <c:v>94182.0</c:v>
                </c:pt>
                <c:pt idx="189">
                  <c:v>94294.0</c:v>
                </c:pt>
                <c:pt idx="190">
                  <c:v>94622.0</c:v>
                </c:pt>
                <c:pt idx="191">
                  <c:v>94987.0</c:v>
                </c:pt>
                <c:pt idx="192">
                  <c:v>95308.0</c:v>
                </c:pt>
                <c:pt idx="193">
                  <c:v>95713.0</c:v>
                </c:pt>
                <c:pt idx="194">
                  <c:v>96099.0</c:v>
                </c:pt>
                <c:pt idx="195">
                  <c:v>96479.0</c:v>
                </c:pt>
                <c:pt idx="196">
                  <c:v>96860.0</c:v>
                </c:pt>
                <c:pt idx="197">
                  <c:v>97247.0</c:v>
                </c:pt>
                <c:pt idx="198">
                  <c:v>97480.0</c:v>
                </c:pt>
                <c:pt idx="199">
                  <c:v>97802.0</c:v>
                </c:pt>
                <c:pt idx="200">
                  <c:v>98157.0</c:v>
                </c:pt>
                <c:pt idx="201">
                  <c:v>98390.0</c:v>
                </c:pt>
                <c:pt idx="202">
                  <c:v>98766.0</c:v>
                </c:pt>
                <c:pt idx="203">
                  <c:v>99119.0</c:v>
                </c:pt>
                <c:pt idx="204">
                  <c:v>99474.0</c:v>
                </c:pt>
                <c:pt idx="205">
                  <c:v>99867.0</c:v>
                </c:pt>
                <c:pt idx="206">
                  <c:v>100289.0</c:v>
                </c:pt>
                <c:pt idx="207">
                  <c:v>100626.0</c:v>
                </c:pt>
                <c:pt idx="208">
                  <c:v>101046.0</c:v>
                </c:pt>
                <c:pt idx="209">
                  <c:v>101410.0</c:v>
                </c:pt>
                <c:pt idx="210">
                  <c:v>101751.0</c:v>
                </c:pt>
                <c:pt idx="211">
                  <c:v>102148.0</c:v>
                </c:pt>
                <c:pt idx="212">
                  <c:v>102536.0</c:v>
                </c:pt>
                <c:pt idx="213">
                  <c:v>102960.0</c:v>
                </c:pt>
                <c:pt idx="214">
                  <c:v>103262.0</c:v>
                </c:pt>
                <c:pt idx="215">
                  <c:v>103709.0</c:v>
                </c:pt>
                <c:pt idx="216">
                  <c:v>104132.0</c:v>
                </c:pt>
                <c:pt idx="217">
                  <c:v>104523.0</c:v>
                </c:pt>
                <c:pt idx="218">
                  <c:v>104958.0</c:v>
                </c:pt>
                <c:pt idx="219">
                  <c:v>105414.0</c:v>
                </c:pt>
                <c:pt idx="220">
                  <c:v>105834.0</c:v>
                </c:pt>
                <c:pt idx="221">
                  <c:v>106259.0</c:v>
                </c:pt>
                <c:pt idx="222">
                  <c:v>106661.0</c:v>
                </c:pt>
                <c:pt idx="223">
                  <c:v>107105.0</c:v>
                </c:pt>
                <c:pt idx="224">
                  <c:v>107552.0</c:v>
                </c:pt>
                <c:pt idx="225">
                  <c:v>107928.0</c:v>
                </c:pt>
                <c:pt idx="226">
                  <c:v>108362.0</c:v>
                </c:pt>
                <c:pt idx="227">
                  <c:v>108770.0</c:v>
                </c:pt>
                <c:pt idx="228">
                  <c:v>109040.0</c:v>
                </c:pt>
                <c:pt idx="229">
                  <c:v>109448.0</c:v>
                </c:pt>
                <c:pt idx="230">
                  <c:v>109938.0</c:v>
                </c:pt>
                <c:pt idx="231">
                  <c:v>110312.0</c:v>
                </c:pt>
                <c:pt idx="232">
                  <c:v>110729.0</c:v>
                </c:pt>
                <c:pt idx="233">
                  <c:v>111167.0</c:v>
                </c:pt>
                <c:pt idx="234">
                  <c:v>111604.0</c:v>
                </c:pt>
                <c:pt idx="235">
                  <c:v>112069.0</c:v>
                </c:pt>
                <c:pt idx="236">
                  <c:v>112503.0</c:v>
                </c:pt>
                <c:pt idx="237">
                  <c:v>112880.0</c:v>
                </c:pt>
                <c:pt idx="238">
                  <c:v>113295.0</c:v>
                </c:pt>
                <c:pt idx="239">
                  <c:v>113629.0</c:v>
                </c:pt>
                <c:pt idx="240">
                  <c:v>114004.0</c:v>
                </c:pt>
                <c:pt idx="241">
                  <c:v>114361.0</c:v>
                </c:pt>
                <c:pt idx="242">
                  <c:v>114703.0</c:v>
                </c:pt>
                <c:pt idx="243">
                  <c:v>115126.0</c:v>
                </c:pt>
                <c:pt idx="244">
                  <c:v>115496.0</c:v>
                </c:pt>
                <c:pt idx="245">
                  <c:v>115847.0</c:v>
                </c:pt>
                <c:pt idx="246">
                  <c:v>116235.0</c:v>
                </c:pt>
                <c:pt idx="247">
                  <c:v>116652.0</c:v>
                </c:pt>
                <c:pt idx="248">
                  <c:v>117055.0</c:v>
                </c:pt>
                <c:pt idx="249">
                  <c:v>117465.0</c:v>
                </c:pt>
                <c:pt idx="250">
                  <c:v>117831.0</c:v>
                </c:pt>
                <c:pt idx="251">
                  <c:v>118222.0</c:v>
                </c:pt>
                <c:pt idx="252">
                  <c:v>118602.0</c:v>
                </c:pt>
                <c:pt idx="253">
                  <c:v>118966.0</c:v>
                </c:pt>
                <c:pt idx="254">
                  <c:v>119352.0</c:v>
                </c:pt>
                <c:pt idx="255">
                  <c:v>119771.0</c:v>
                </c:pt>
                <c:pt idx="256">
                  <c:v>120128.0</c:v>
                </c:pt>
                <c:pt idx="257">
                  <c:v>120496.0</c:v>
                </c:pt>
                <c:pt idx="258">
                  <c:v>120892.0</c:v>
                </c:pt>
                <c:pt idx="259">
                  <c:v>121245.0</c:v>
                </c:pt>
                <c:pt idx="260">
                  <c:v>121634.0</c:v>
                </c:pt>
              </c:numCache>
            </c:numRef>
          </c:cat>
          <c:val>
            <c:numRef>
              <c:f>Gas!$Q$3:$Q$274</c:f>
              <c:numCache>
                <c:formatCode>General</c:formatCode>
                <c:ptCount val="272"/>
                <c:pt idx="2" formatCode="0.00">
                  <c:v>37.85246194207374</c:v>
                </c:pt>
                <c:pt idx="3" formatCode="0.00">
                  <c:v>40.06287757764493</c:v>
                </c:pt>
                <c:pt idx="4" formatCode="0.00">
                  <c:v>42.04809360184688</c:v>
                </c:pt>
                <c:pt idx="5" formatCode="0.00">
                  <c:v>45.07133130656293</c:v>
                </c:pt>
                <c:pt idx="6" formatCode="0.00">
                  <c:v>44.05761414932257</c:v>
                </c:pt>
                <c:pt idx="7" formatCode="0.00">
                  <c:v>46.92179718363703</c:v>
                </c:pt>
                <c:pt idx="8" formatCode="0.00">
                  <c:v>43.30192220057671</c:v>
                </c:pt>
                <c:pt idx="9" formatCode="0.00">
                  <c:v>49.44700913795612</c:v>
                </c:pt>
                <c:pt idx="10" formatCode="0.00">
                  <c:v>44.03343831098123</c:v>
                </c:pt>
                <c:pt idx="11" formatCode="0.00">
                  <c:v>43.90992165538801</c:v>
                </c:pt>
                <c:pt idx="12" formatCode="0.00">
                  <c:v>44.25529605736619</c:v>
                </c:pt>
                <c:pt idx="13" formatCode="0.00">
                  <c:v>45.11565513788193</c:v>
                </c:pt>
                <c:pt idx="14" formatCode="0.00">
                  <c:v>45.82660526596815</c:v>
                </c:pt>
                <c:pt idx="15" formatCode="0.00">
                  <c:v>42.1123450453118</c:v>
                </c:pt>
                <c:pt idx="16" formatCode="0.00">
                  <c:v>47.58312065229534</c:v>
                </c:pt>
                <c:pt idx="17" formatCode="0.00">
                  <c:v>47.5951297414666</c:v>
                </c:pt>
                <c:pt idx="18" formatCode="0.00">
                  <c:v>45.37070428410076</c:v>
                </c:pt>
                <c:pt idx="19" formatCode="0.00">
                  <c:v>49.05964978970044</c:v>
                </c:pt>
                <c:pt idx="20" formatCode="0.00">
                  <c:v>50.07277518910533</c:v>
                </c:pt>
                <c:pt idx="21" formatCode="0.00">
                  <c:v>47.93082644549691</c:v>
                </c:pt>
                <c:pt idx="22" formatCode="0.00">
                  <c:v>43.64135100301385</c:v>
                </c:pt>
                <c:pt idx="23" formatCode="0.00">
                  <c:v>43.2662466701463</c:v>
                </c:pt>
                <c:pt idx="24" formatCode="0.00">
                  <c:v>44.57590123203083</c:v>
                </c:pt>
                <c:pt idx="25" formatCode="0.00">
                  <c:v>46.86688852748168</c:v>
                </c:pt>
                <c:pt idx="26" formatCode="0.00">
                  <c:v>45.32982776453915</c:v>
                </c:pt>
                <c:pt idx="27" formatCode="0.00">
                  <c:v>45.67288193278497</c:v>
                </c:pt>
                <c:pt idx="28" formatCode="0.00">
                  <c:v>43.08361388403836</c:v>
                </c:pt>
                <c:pt idx="29" formatCode="0.00">
                  <c:v>43.5189427722461</c:v>
                </c:pt>
                <c:pt idx="30" formatCode="0.00">
                  <c:v>45.977761744488</c:v>
                </c:pt>
                <c:pt idx="31" formatCode="0.00">
                  <c:v>44.14974184257584</c:v>
                </c:pt>
                <c:pt idx="32" formatCode="0.00">
                  <c:v>46.19868243337497</c:v>
                </c:pt>
                <c:pt idx="33" formatCode="0.00">
                  <c:v>44.12711290955825</c:v>
                </c:pt>
                <c:pt idx="34" formatCode="0.00">
                  <c:v>43.66166495936202</c:v>
                </c:pt>
                <c:pt idx="35" formatCode="0.00">
                  <c:v>42.1144658766859</c:v>
                </c:pt>
                <c:pt idx="36" formatCode="0.00">
                  <c:v>43.05195374589587</c:v>
                </c:pt>
                <c:pt idx="37" formatCode="0.00">
                  <c:v>42.39463454756845</c:v>
                </c:pt>
                <c:pt idx="38" formatCode="0.00">
                  <c:v>42.05809937625522</c:v>
                </c:pt>
                <c:pt idx="39" formatCode="0.00">
                  <c:v>42.16284017683642</c:v>
                </c:pt>
                <c:pt idx="40" formatCode="0.00">
                  <c:v>42.62063551998854</c:v>
                </c:pt>
                <c:pt idx="41" formatCode="0.00">
                  <c:v>41.48196323454629</c:v>
                </c:pt>
                <c:pt idx="42" formatCode="0.00">
                  <c:v>39.86352109088089</c:v>
                </c:pt>
                <c:pt idx="43" formatCode="0.00">
                  <c:v>39.00521743143654</c:v>
                </c:pt>
                <c:pt idx="44" formatCode="0.00">
                  <c:v>40.56094544991257</c:v>
                </c:pt>
                <c:pt idx="45" formatCode="0.00">
                  <c:v>37.5825848472299</c:v>
                </c:pt>
                <c:pt idx="46" formatCode="0.00">
                  <c:v>38.06976490678353</c:v>
                </c:pt>
                <c:pt idx="47" formatCode="0.00">
                  <c:v>34.92153467469554</c:v>
                </c:pt>
                <c:pt idx="48" formatCode="0.00">
                  <c:v>35.16818048403991</c:v>
                </c:pt>
                <c:pt idx="49" formatCode="0.00">
                  <c:v>37.37554702355005</c:v>
                </c:pt>
                <c:pt idx="50" formatCode="0.00">
                  <c:v>38.72873095049462</c:v>
                </c:pt>
                <c:pt idx="51" formatCode="0.00">
                  <c:v>41.76034886510708</c:v>
                </c:pt>
                <c:pt idx="52" formatCode="0.00">
                  <c:v>40.23402028452915</c:v>
                </c:pt>
                <c:pt idx="53" formatCode="0.00">
                  <c:v>39.6748201661543</c:v>
                </c:pt>
                <c:pt idx="54" formatCode="0.00">
                  <c:v>38.02648833766749</c:v>
                </c:pt>
                <c:pt idx="55" formatCode="0.00">
                  <c:v>37.9056647575978</c:v>
                </c:pt>
                <c:pt idx="56" formatCode="0.00">
                  <c:v>39.07343533269082</c:v>
                </c:pt>
                <c:pt idx="57" formatCode="0.00">
                  <c:v>39.99136562581443</c:v>
                </c:pt>
                <c:pt idx="58" formatCode="0.00">
                  <c:v>39.33257703381357</c:v>
                </c:pt>
                <c:pt idx="59" formatCode="0.00">
                  <c:v>38.10965336813905</c:v>
                </c:pt>
                <c:pt idx="60" formatCode="0.00">
                  <c:v>37.65555643486326</c:v>
                </c:pt>
                <c:pt idx="61" formatCode="0.00">
                  <c:v>39.05236852086328</c:v>
                </c:pt>
                <c:pt idx="62" formatCode="0.00">
                  <c:v>40.26941234063873</c:v>
                </c:pt>
                <c:pt idx="63" formatCode="0.00">
                  <c:v>41.8136670351515</c:v>
                </c:pt>
                <c:pt idx="64" formatCode="0.00">
                  <c:v>42.36008834803746</c:v>
                </c:pt>
                <c:pt idx="65" formatCode="0.00">
                  <c:v>43.56452080161623</c:v>
                </c:pt>
                <c:pt idx="66" formatCode="0.00">
                  <c:v>45.26294463386463</c:v>
                </c:pt>
                <c:pt idx="67" formatCode="0.00">
                  <c:v>49.02049002830334</c:v>
                </c:pt>
                <c:pt idx="68" formatCode="0.00">
                  <c:v>44.9823485708263</c:v>
                </c:pt>
                <c:pt idx="69" formatCode="0.00">
                  <c:v>44.27951825446214</c:v>
                </c:pt>
                <c:pt idx="70" formatCode="0.00">
                  <c:v>41.69961673848538</c:v>
                </c:pt>
                <c:pt idx="71" formatCode="0.00">
                  <c:v>46.59529007437709</c:v>
                </c:pt>
                <c:pt idx="72" formatCode="0.00">
                  <c:v>50.20701553901273</c:v>
                </c:pt>
                <c:pt idx="73" formatCode="0.00">
                  <c:v>48.48202163712866</c:v>
                </c:pt>
                <c:pt idx="74" formatCode="0.00">
                  <c:v>49.13391949467302</c:v>
                </c:pt>
                <c:pt idx="75" formatCode="0.00">
                  <c:v>46.70013933364777</c:v>
                </c:pt>
                <c:pt idx="76" formatCode="0.00">
                  <c:v>48.48861142745478</c:v>
                </c:pt>
                <c:pt idx="77" formatCode="0.00">
                  <c:v>47.2812828596166</c:v>
                </c:pt>
                <c:pt idx="78" formatCode="0.00">
                  <c:v>47.21062708571509</c:v>
                </c:pt>
                <c:pt idx="79" formatCode="0.00">
                  <c:v>47.4129288255497</c:v>
                </c:pt>
                <c:pt idx="80" formatCode="0.00">
                  <c:v>48.15923016201148</c:v>
                </c:pt>
                <c:pt idx="81" formatCode="0.00">
                  <c:v>47.8645938430671</c:v>
                </c:pt>
                <c:pt idx="82" formatCode="0.00">
                  <c:v>47.1933952188</c:v>
                </c:pt>
                <c:pt idx="83" formatCode="0.00">
                  <c:v>45.53871964799153</c:v>
                </c:pt>
                <c:pt idx="84" formatCode="0.00">
                  <c:v>43.2758123539467</c:v>
                </c:pt>
                <c:pt idx="85" formatCode="0.00">
                  <c:v>42.50303424187265</c:v>
                </c:pt>
                <c:pt idx="86" formatCode="0.00">
                  <c:v>41.95559190834239</c:v>
                </c:pt>
                <c:pt idx="87" formatCode="0.00">
                  <c:v>41.35429938905741</c:v>
                </c:pt>
                <c:pt idx="88" formatCode="0.00">
                  <c:v>41.40092331130206</c:v>
                </c:pt>
                <c:pt idx="89" formatCode="0.00">
                  <c:v>41.32434666816334</c:v>
                </c:pt>
                <c:pt idx="90" formatCode="0.00">
                  <c:v>42.14081489518684</c:v>
                </c:pt>
                <c:pt idx="91" formatCode="0.00">
                  <c:v>43.32658629392733</c:v>
                </c:pt>
                <c:pt idx="92" formatCode="0.00">
                  <c:v>43.02632180071972</c:v>
                </c:pt>
                <c:pt idx="93" formatCode="0.00">
                  <c:v>44.12688425314926</c:v>
                </c:pt>
                <c:pt idx="94" formatCode="0.00">
                  <c:v>42.06826514056194</c:v>
                </c:pt>
                <c:pt idx="95" formatCode="0.00">
                  <c:v>44.1559433861406</c:v>
                </c:pt>
                <c:pt idx="96" formatCode="0.00">
                  <c:v>42.91192761711909</c:v>
                </c:pt>
                <c:pt idx="97" formatCode="0.00">
                  <c:v>43.8270163258388</c:v>
                </c:pt>
                <c:pt idx="98" formatCode="0.00">
                  <c:v>43.18668572701239</c:v>
                </c:pt>
                <c:pt idx="99" formatCode="0.00">
                  <c:v>42.84903388556548</c:v>
                </c:pt>
                <c:pt idx="100" formatCode="0.00">
                  <c:v>40.51981167028394</c:v>
                </c:pt>
                <c:pt idx="101" formatCode="0.00">
                  <c:v>41.83274776108532</c:v>
                </c:pt>
                <c:pt idx="102" formatCode="0.00">
                  <c:v>41.89530904826757</c:v>
                </c:pt>
                <c:pt idx="103" formatCode="0.00">
                  <c:v>42.89574368396291</c:v>
                </c:pt>
                <c:pt idx="104" formatCode="0.00">
                  <c:v>40.11688329603349</c:v>
                </c:pt>
                <c:pt idx="105" formatCode="0.00">
                  <c:v>39.7540001538211</c:v>
                </c:pt>
                <c:pt idx="106" formatCode="0.00">
                  <c:v>41.14894463971712</c:v>
                </c:pt>
                <c:pt idx="107" formatCode="0.00">
                  <c:v>38.65428892294511</c:v>
                </c:pt>
                <c:pt idx="108" formatCode="0.00">
                  <c:v>40.82897298876874</c:v>
                </c:pt>
                <c:pt idx="109" formatCode="0.00">
                  <c:v>39.97284759985214</c:v>
                </c:pt>
                <c:pt idx="110" formatCode="0.00">
                  <c:v>42.75468753050995</c:v>
                </c:pt>
                <c:pt idx="111" formatCode="0.00">
                  <c:v>40.77455519879152</c:v>
                </c:pt>
                <c:pt idx="112" formatCode="0.00">
                  <c:v>39.27938577610692</c:v>
                </c:pt>
                <c:pt idx="113" formatCode="0.00">
                  <c:v>39.41284868043488</c:v>
                </c:pt>
                <c:pt idx="114" formatCode="0.00">
                  <c:v>38.07455691292833</c:v>
                </c:pt>
                <c:pt idx="115" formatCode="0.00">
                  <c:v>37.96875836829688</c:v>
                </c:pt>
                <c:pt idx="116" formatCode="0.00">
                  <c:v>37.5103968559331</c:v>
                </c:pt>
                <c:pt idx="117" formatCode="0.00">
                  <c:v>37.38111384650721</c:v>
                </c:pt>
                <c:pt idx="118" formatCode="0.00">
                  <c:v>37.94678448257429</c:v>
                </c:pt>
                <c:pt idx="119" formatCode="0.00">
                  <c:v>37.04780819384074</c:v>
                </c:pt>
                <c:pt idx="120" formatCode="0.00">
                  <c:v>38.62110781408159</c:v>
                </c:pt>
                <c:pt idx="121" formatCode="0.00">
                  <c:v>37.20520093399503</c:v>
                </c:pt>
                <c:pt idx="122" formatCode="0.00">
                  <c:v>37.55568025480517</c:v>
                </c:pt>
                <c:pt idx="123" formatCode="0.00">
                  <c:v>37.09189054991767</c:v>
                </c:pt>
                <c:pt idx="124" formatCode="0.00">
                  <c:v>38.65905847164384</c:v>
                </c:pt>
                <c:pt idx="125" formatCode="0.00">
                  <c:v>38.5863360201045</c:v>
                </c:pt>
                <c:pt idx="126" formatCode="0.00">
                  <c:v>38.43955512784737</c:v>
                </c:pt>
                <c:pt idx="127" formatCode="0.00">
                  <c:v>38.84078732786356</c:v>
                </c:pt>
                <c:pt idx="128" formatCode="0.00">
                  <c:v>37.80824531206948</c:v>
                </c:pt>
                <c:pt idx="129" formatCode="0.00">
                  <c:v>37.77331975096661</c:v>
                </c:pt>
                <c:pt idx="130" formatCode="0.00">
                  <c:v>38.64350400557297</c:v>
                </c:pt>
                <c:pt idx="131" formatCode="0.00">
                  <c:v>39.84782608695652</c:v>
                </c:pt>
                <c:pt idx="132" formatCode="0.00">
                  <c:v>41.87498850263528</c:v>
                </c:pt>
                <c:pt idx="133" formatCode="0.00">
                  <c:v>39.56430170571402</c:v>
                </c:pt>
                <c:pt idx="134" formatCode="0.00">
                  <c:v>40.75573922253723</c:v>
                </c:pt>
                <c:pt idx="135" formatCode="0.00">
                  <c:v>37.99783758314091</c:v>
                </c:pt>
                <c:pt idx="136" formatCode="0.00">
                  <c:v>39.5850123496696</c:v>
                </c:pt>
                <c:pt idx="137" formatCode="0.00">
                  <c:v>40.1743434284726</c:v>
                </c:pt>
                <c:pt idx="138" formatCode="0.00">
                  <c:v>41.24360854990154</c:v>
                </c:pt>
                <c:pt idx="139" formatCode="0.00">
                  <c:v>42.12001407275076</c:v>
                </c:pt>
                <c:pt idx="140" formatCode="0.00">
                  <c:v>43.12455475270205</c:v>
                </c:pt>
                <c:pt idx="141" formatCode="0.00">
                  <c:v>42.75583389540912</c:v>
                </c:pt>
                <c:pt idx="142" formatCode="0.00">
                  <c:v>41.48960706961915</c:v>
                </c:pt>
                <c:pt idx="143" formatCode="0.00">
                  <c:v>39.67520225665592</c:v>
                </c:pt>
                <c:pt idx="144" formatCode="0.00">
                  <c:v>41.60045664004434</c:v>
                </c:pt>
                <c:pt idx="145" formatCode="0.00">
                  <c:v>43.32043444696453</c:v>
                </c:pt>
                <c:pt idx="146" formatCode="0.00">
                  <c:v>43.51378971033913</c:v>
                </c:pt>
                <c:pt idx="147" formatCode="0.00">
                  <c:v>41.66945234037432</c:v>
                </c:pt>
                <c:pt idx="148" formatCode="0.00">
                  <c:v>41.96158622629878</c:v>
                </c:pt>
                <c:pt idx="149" formatCode="0.00">
                  <c:v>41.99596836440148</c:v>
                </c:pt>
                <c:pt idx="150" formatCode="0.00">
                  <c:v>44.55569397105265</c:v>
                </c:pt>
                <c:pt idx="151" formatCode="0.00">
                  <c:v>44.6130764679969</c:v>
                </c:pt>
                <c:pt idx="152" formatCode="0.00">
                  <c:v>43.91627057240961</c:v>
                </c:pt>
                <c:pt idx="153" formatCode="0.00">
                  <c:v>42.18515580923492</c:v>
                </c:pt>
                <c:pt idx="154" formatCode="0.00">
                  <c:v>40.91526946258324</c:v>
                </c:pt>
                <c:pt idx="155" formatCode="0.00">
                  <c:v>42.92721611804621</c:v>
                </c:pt>
                <c:pt idx="156" formatCode="0.00">
                  <c:v>42.96902540939089</c:v>
                </c:pt>
                <c:pt idx="157" formatCode="0.00">
                  <c:v>43.98585398214197</c:v>
                </c:pt>
                <c:pt idx="158" formatCode="0.00">
                  <c:v>43.14116184176797</c:v>
                </c:pt>
                <c:pt idx="159" formatCode="0.00">
                  <c:v>43.57647599094751</c:v>
                </c:pt>
                <c:pt idx="160" formatCode="0.00">
                  <c:v>42.33539043319518</c:v>
                </c:pt>
                <c:pt idx="161" formatCode="0.00">
                  <c:v>42.67412295732035</c:v>
                </c:pt>
                <c:pt idx="162" formatCode="0.00">
                  <c:v>42.26019979108786</c:v>
                </c:pt>
                <c:pt idx="163" formatCode="0.00">
                  <c:v>41.32947370091792</c:v>
                </c:pt>
                <c:pt idx="164" formatCode="0.00">
                  <c:v>40.87887992990294</c:v>
                </c:pt>
                <c:pt idx="165" formatCode="0.00">
                  <c:v>40.89873256351021</c:v>
                </c:pt>
                <c:pt idx="166" formatCode="0.00">
                  <c:v>41.88021034938825</c:v>
                </c:pt>
                <c:pt idx="167" formatCode="0.00">
                  <c:v>43.97780052837378</c:v>
                </c:pt>
                <c:pt idx="168" formatCode="0.00">
                  <c:v>41.94313325854641</c:v>
                </c:pt>
                <c:pt idx="169" formatCode="0.00">
                  <c:v>41.76447801149387</c:v>
                </c:pt>
                <c:pt idx="170" formatCode="0.00">
                  <c:v>40.06916367533447</c:v>
                </c:pt>
                <c:pt idx="171" formatCode="0.00">
                  <c:v>41.7259022983696</c:v>
                </c:pt>
                <c:pt idx="172" formatCode="0.00">
                  <c:v>42.4793725405033</c:v>
                </c:pt>
                <c:pt idx="173" formatCode="0.00">
                  <c:v>40.11642811747863</c:v>
                </c:pt>
                <c:pt idx="174" formatCode="0.00">
                  <c:v>39.60849586617018</c:v>
                </c:pt>
                <c:pt idx="175" formatCode="0.00">
                  <c:v>38.50413488639666</c:v>
                </c:pt>
                <c:pt idx="176" formatCode="0.00">
                  <c:v>39.00551800896568</c:v>
                </c:pt>
                <c:pt idx="177" formatCode="0.00">
                  <c:v>41.51676194825338</c:v>
                </c:pt>
                <c:pt idx="178" formatCode="0.00">
                  <c:v>40.92367566177048</c:v>
                </c:pt>
                <c:pt idx="179" formatCode="0.00">
                  <c:v>40.55621487404909</c:v>
                </c:pt>
                <c:pt idx="180" formatCode="0.00">
                  <c:v>38.6705104402353</c:v>
                </c:pt>
                <c:pt idx="181" formatCode="0.00">
                  <c:v>38.23005265334493</c:v>
                </c:pt>
                <c:pt idx="182" formatCode="0.00">
                  <c:v>39.36918471201722</c:v>
                </c:pt>
                <c:pt idx="183" formatCode="0.00">
                  <c:v>39.43727011601259</c:v>
                </c:pt>
                <c:pt idx="184" formatCode="0.00">
                  <c:v>38.87487371446031</c:v>
                </c:pt>
                <c:pt idx="185" formatCode="0.00">
                  <c:v>37.4144947243716</c:v>
                </c:pt>
                <c:pt idx="186" formatCode="0.00">
                  <c:v>37.11579096122217</c:v>
                </c:pt>
                <c:pt idx="187" formatCode="0.00">
                  <c:v>37.43117036755842</c:v>
                </c:pt>
                <c:pt idx="188" formatCode="0.00">
                  <c:v>38.31484673962865</c:v>
                </c:pt>
                <c:pt idx="189" formatCode="0.00">
                  <c:v>37.73131892303107</c:v>
                </c:pt>
                <c:pt idx="190" formatCode="0.00">
                  <c:v>39.06199008913531</c:v>
                </c:pt>
                <c:pt idx="191" formatCode="0.00">
                  <c:v>40.03482359985647</c:v>
                </c:pt>
                <c:pt idx="192" formatCode="0.00">
                  <c:v>38.83753541148263</c:v>
                </c:pt>
                <c:pt idx="193" formatCode="0.00">
                  <c:v>38.40027787784891</c:v>
                </c:pt>
                <c:pt idx="194" formatCode="0.00">
                  <c:v>36.18413006297564</c:v>
                </c:pt>
                <c:pt idx="195" formatCode="0.00">
                  <c:v>37.32336945229348</c:v>
                </c:pt>
                <c:pt idx="196" formatCode="0.00">
                  <c:v>37.85386698027029</c:v>
                </c:pt>
                <c:pt idx="197" formatCode="0.00">
                  <c:v>39.38045180222273</c:v>
                </c:pt>
                <c:pt idx="198" formatCode="0.00">
                  <c:v>40.89517284758431</c:v>
                </c:pt>
                <c:pt idx="199" formatCode="0.00">
                  <c:v>40.51945442953173</c:v>
                </c:pt>
                <c:pt idx="200" formatCode="0.00">
                  <c:v>37.76056816883087</c:v>
                </c:pt>
                <c:pt idx="201" formatCode="0.00">
                  <c:v>37.32130347807454</c:v>
                </c:pt>
                <c:pt idx="202" formatCode="0.00">
                  <c:v>37.33633485607612</c:v>
                </c:pt>
                <c:pt idx="203" formatCode="0.00">
                  <c:v>39.88441794928901</c:v>
                </c:pt>
                <c:pt idx="204" formatCode="0.00">
                  <c:v>39.12475425735727</c:v>
                </c:pt>
                <c:pt idx="205" formatCode="0.00">
                  <c:v>40.40261317310868</c:v>
                </c:pt>
                <c:pt idx="206" formatCode="0.00">
                  <c:v>40.65724992182266</c:v>
                </c:pt>
                <c:pt idx="207" formatCode="0.00">
                  <c:v>42.49649639153568</c:v>
                </c:pt>
                <c:pt idx="208" formatCode="0.00">
                  <c:v>41.66662048309879</c:v>
                </c:pt>
                <c:pt idx="209" formatCode="0.00">
                  <c:v>42.67252525756047</c:v>
                </c:pt>
                <c:pt idx="210" formatCode="0.00">
                  <c:v>40.20170629585183</c:v>
                </c:pt>
                <c:pt idx="211" formatCode="0.00">
                  <c:v>40.4625876351871</c:v>
                </c:pt>
                <c:pt idx="212" formatCode="0.00">
                  <c:v>38.7723445579943</c:v>
                </c:pt>
                <c:pt idx="213" formatCode="0.00">
                  <c:v>40.83198923427675</c:v>
                </c:pt>
                <c:pt idx="214" formatCode="0.00">
                  <c:v>39.02422284040488</c:v>
                </c:pt>
                <c:pt idx="215" formatCode="0.00">
                  <c:v>40.95839829878323</c:v>
                </c:pt>
                <c:pt idx="216" formatCode="0.00">
                  <c:v>41.91048689092648</c:v>
                </c:pt>
                <c:pt idx="217" formatCode="0.00">
                  <c:v>42.35525050152602</c:v>
                </c:pt>
                <c:pt idx="218" formatCode="0.00">
                  <c:v>43.48606376018946</c:v>
                </c:pt>
                <c:pt idx="219" formatCode="0.00">
                  <c:v>41.90428256884874</c:v>
                </c:pt>
                <c:pt idx="220" formatCode="0.00">
                  <c:v>45.30366091532645</c:v>
                </c:pt>
                <c:pt idx="221" formatCode="0.00">
                  <c:v>43.78316361294384</c:v>
                </c:pt>
                <c:pt idx="222" formatCode="0.00">
                  <c:v>44.37212664235712</c:v>
                </c:pt>
                <c:pt idx="223" formatCode="0.00">
                  <c:v>41.39596517534768</c:v>
                </c:pt>
                <c:pt idx="224" formatCode="0.00">
                  <c:v>43.6968602989317</c:v>
                </c:pt>
                <c:pt idx="225" formatCode="0.00">
                  <c:v>41.86385558397244</c:v>
                </c:pt>
                <c:pt idx="226" formatCode="0.00">
                  <c:v>43.07035110928891</c:v>
                </c:pt>
                <c:pt idx="227" formatCode="0.00">
                  <c:v>39.6066922022247</c:v>
                </c:pt>
                <c:pt idx="228" formatCode="0.00">
                  <c:v>43.08521072074323</c:v>
                </c:pt>
                <c:pt idx="229" formatCode="0.00">
                  <c:v>41.13514908301615</c:v>
                </c:pt>
                <c:pt idx="230" formatCode="0.00">
                  <c:v>43.4089149579298</c:v>
                </c:pt>
                <c:pt idx="231" formatCode="0.00">
                  <c:v>41.16998115334987</c:v>
                </c:pt>
                <c:pt idx="232" formatCode="0.00">
                  <c:v>43.09028785957444</c:v>
                </c:pt>
                <c:pt idx="233" formatCode="0.00">
                  <c:v>42.43170062277344</c:v>
                </c:pt>
                <c:pt idx="234" formatCode="0.00">
                  <c:v>42.25074142323814</c:v>
                </c:pt>
                <c:pt idx="235" formatCode="0.00">
                  <c:v>43.20876856740756</c:v>
                </c:pt>
                <c:pt idx="236" formatCode="0.00">
                  <c:v>42.2843174640658</c:v>
                </c:pt>
                <c:pt idx="237" formatCode="0.00">
                  <c:v>44.2363572955433</c:v>
                </c:pt>
                <c:pt idx="238" formatCode="0.00">
                  <c:v>42.73704795780073</c:v>
                </c:pt>
                <c:pt idx="239" formatCode="0.00">
                  <c:v>42.62017117969106</c:v>
                </c:pt>
                <c:pt idx="240" formatCode="0.00">
                  <c:v>42.73450583381025</c:v>
                </c:pt>
                <c:pt idx="241" formatCode="0.00">
                  <c:v>41.74304042187904</c:v>
                </c:pt>
                <c:pt idx="242" formatCode="0.00">
                  <c:v>42.92599585839587</c:v>
                </c:pt>
                <c:pt idx="243" formatCode="0.00">
                  <c:v>40.6707374973244</c:v>
                </c:pt>
                <c:pt idx="244" formatCode="0.00">
                  <c:v>42.8993553550761</c:v>
                </c:pt>
                <c:pt idx="245" formatCode="0.00">
                  <c:v>42.17402542894769</c:v>
                </c:pt>
                <c:pt idx="246" formatCode="0.00">
                  <c:v>41.71095045668584</c:v>
                </c:pt>
                <c:pt idx="247" formatCode="0.00">
                  <c:v>41.80585286353843</c:v>
                </c:pt>
                <c:pt idx="248" formatCode="0.00">
                  <c:v>40.2816268931583</c:v>
                </c:pt>
                <c:pt idx="249" formatCode="0.00">
                  <c:v>42.28026267741847</c:v>
                </c:pt>
                <c:pt idx="250" formatCode="0.00">
                  <c:v>40.43862087150784</c:v>
                </c:pt>
                <c:pt idx="251" formatCode="0.00">
                  <c:v>40.99613862840124</c:v>
                </c:pt>
                <c:pt idx="252" formatCode="0.00">
                  <c:v>40.10604833237527</c:v>
                </c:pt>
                <c:pt idx="253" formatCode="0.00">
                  <c:v>39.1693899767485</c:v>
                </c:pt>
                <c:pt idx="254" formatCode="0.00">
                  <c:v>39.19001002907072</c:v>
                </c:pt>
                <c:pt idx="255" formatCode="0.00">
                  <c:v>40.90402985792986</c:v>
                </c:pt>
                <c:pt idx="256" formatCode="0.00">
                  <c:v>41.05960537626723</c:v>
                </c:pt>
                <c:pt idx="257" formatCode="0.00">
                  <c:v>41.91470177293233</c:v>
                </c:pt>
                <c:pt idx="258" formatCode="0.00">
                  <c:v>39.46461122370334</c:v>
                </c:pt>
                <c:pt idx="259" formatCode="0.00">
                  <c:v>39.94754493271632</c:v>
                </c:pt>
                <c:pt idx="260" formatCode="0.00">
                  <c:v>39.04817529016652</c:v>
                </c:pt>
                <c:pt idx="261" formatCode="0.00">
                  <c:v>39.73103657047314</c:v>
                </c:pt>
                <c:pt idx="262" formatCode="0.00">
                  <c:v>39.16955207670545</c:v>
                </c:pt>
                <c:pt idx="263" formatCode="0.00">
                  <c:v>38.44460865220149</c:v>
                </c:pt>
                <c:pt idx="264" formatCode="0.00">
                  <c:v>36.07505739013069</c:v>
                </c:pt>
                <c:pt idx="265" formatCode="0.00">
                  <c:v>36.31241022757496</c:v>
                </c:pt>
                <c:pt idx="266" formatCode="0.00">
                  <c:v>36.7527755531244</c:v>
                </c:pt>
                <c:pt idx="267" formatCode="0.00">
                  <c:v>38.07462295530729</c:v>
                </c:pt>
                <c:pt idx="268" formatCode="0.00">
                  <c:v>39.72340283778297</c:v>
                </c:pt>
                <c:pt idx="269" formatCode="0.00">
                  <c:v>39.0457013081021</c:v>
                </c:pt>
                <c:pt idx="270" formatCode="0.00">
                  <c:v>38.1347357864857</c:v>
                </c:pt>
                <c:pt idx="271" formatCode="0.00">
                  <c:v>42.11694074102051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Gas!$G$1</c:f>
              <c:strCache>
                <c:ptCount val="1"/>
                <c:pt idx="0">
                  <c:v>comp</c:v>
                </c:pt>
              </c:strCache>
            </c:strRef>
          </c:tx>
          <c:spPr>
            <a:ln w="25400">
              <a:solidFill>
                <a:srgbClr val="FFF58C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FFF58C"/>
              </a:solidFill>
              <a:ln>
                <a:solidFill>
                  <a:srgbClr val="FFF58C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marker>
          <c:cat>
            <c:numRef>
              <c:f>Gas!$B$3:$B$263</c:f>
              <c:numCache>
                <c:formatCode>#,##0</c:formatCode>
                <c:ptCount val="261"/>
                <c:pt idx="0">
                  <c:v>21828.0</c:v>
                </c:pt>
                <c:pt idx="1">
                  <c:v>22174.0</c:v>
                </c:pt>
                <c:pt idx="2">
                  <c:v>22576.0</c:v>
                </c:pt>
                <c:pt idx="3">
                  <c:v>22948.0</c:v>
                </c:pt>
                <c:pt idx="4">
                  <c:v>23324.0</c:v>
                </c:pt>
                <c:pt idx="5">
                  <c:v>23761.0</c:v>
                </c:pt>
                <c:pt idx="6">
                  <c:v>24108.0</c:v>
                </c:pt>
                <c:pt idx="7">
                  <c:v>24372.0</c:v>
                </c:pt>
                <c:pt idx="8">
                  <c:v>24803.0</c:v>
                </c:pt>
                <c:pt idx="9">
                  <c:v>25213.0</c:v>
                </c:pt>
                <c:pt idx="10">
                  <c:v>25540.0</c:v>
                </c:pt>
                <c:pt idx="11">
                  <c:v>25978.0</c:v>
                </c:pt>
                <c:pt idx="12">
                  <c:v>26403.0</c:v>
                </c:pt>
                <c:pt idx="13">
                  <c:v>26703.0</c:v>
                </c:pt>
                <c:pt idx="14">
                  <c:v>27098.0</c:v>
                </c:pt>
                <c:pt idx="15">
                  <c:v>27530.0</c:v>
                </c:pt>
                <c:pt idx="16">
                  <c:v>27941.0</c:v>
                </c:pt>
                <c:pt idx="17">
                  <c:v>28333.0</c:v>
                </c:pt>
                <c:pt idx="18">
                  <c:v>28747.0</c:v>
                </c:pt>
                <c:pt idx="19">
                  <c:v>29149.0</c:v>
                </c:pt>
                <c:pt idx="20">
                  <c:v>29482.0</c:v>
                </c:pt>
                <c:pt idx="21">
                  <c:v>29823.0</c:v>
                </c:pt>
                <c:pt idx="22">
                  <c:v>30248.0</c:v>
                </c:pt>
                <c:pt idx="23">
                  <c:v>30675.0</c:v>
                </c:pt>
                <c:pt idx="24">
                  <c:v>31053.0</c:v>
                </c:pt>
                <c:pt idx="25">
                  <c:v>31347.0</c:v>
                </c:pt>
                <c:pt idx="26">
                  <c:v>31719.0</c:v>
                </c:pt>
                <c:pt idx="27">
                  <c:v>32088.0</c:v>
                </c:pt>
                <c:pt idx="28">
                  <c:v>32520.0</c:v>
                </c:pt>
                <c:pt idx="29">
                  <c:v>32904.0</c:v>
                </c:pt>
                <c:pt idx="30">
                  <c:v>33304.0</c:v>
                </c:pt>
                <c:pt idx="31">
                  <c:v>33690.0</c:v>
                </c:pt>
                <c:pt idx="32">
                  <c:v>34101.0</c:v>
                </c:pt>
                <c:pt idx="33">
                  <c:v>34468.0</c:v>
                </c:pt>
                <c:pt idx="34">
                  <c:v>34840.0</c:v>
                </c:pt>
                <c:pt idx="35">
                  <c:v>35228.0</c:v>
                </c:pt>
                <c:pt idx="36">
                  <c:v>35606.0</c:v>
                </c:pt>
                <c:pt idx="37">
                  <c:v>35955.0</c:v>
                </c:pt>
                <c:pt idx="38">
                  <c:v>36348.0</c:v>
                </c:pt>
                <c:pt idx="39">
                  <c:v>36737.0</c:v>
                </c:pt>
                <c:pt idx="40">
                  <c:v>37093.0</c:v>
                </c:pt>
                <c:pt idx="41">
                  <c:v>37445.0</c:v>
                </c:pt>
                <c:pt idx="42">
                  <c:v>37786.0</c:v>
                </c:pt>
                <c:pt idx="43">
                  <c:v>38126.0</c:v>
                </c:pt>
                <c:pt idx="44">
                  <c:v>38464.0</c:v>
                </c:pt>
                <c:pt idx="45">
                  <c:v>38760.0</c:v>
                </c:pt>
                <c:pt idx="46">
                  <c:v>39051.0</c:v>
                </c:pt>
                <c:pt idx="47">
                  <c:v>39382.0</c:v>
                </c:pt>
                <c:pt idx="48">
                  <c:v>39715.0</c:v>
                </c:pt>
                <c:pt idx="49">
                  <c:v>40115.0</c:v>
                </c:pt>
                <c:pt idx="50">
                  <c:v>40479.0</c:v>
                </c:pt>
                <c:pt idx="51">
                  <c:v>40859.0</c:v>
                </c:pt>
                <c:pt idx="52">
                  <c:v>41237.0</c:v>
                </c:pt>
                <c:pt idx="53">
                  <c:v>41565.0</c:v>
                </c:pt>
                <c:pt idx="54">
                  <c:v>41866.0</c:v>
                </c:pt>
                <c:pt idx="55">
                  <c:v>42261.0</c:v>
                </c:pt>
                <c:pt idx="56">
                  <c:v>42641.0</c:v>
                </c:pt>
                <c:pt idx="57">
                  <c:v>43024.0</c:v>
                </c:pt>
                <c:pt idx="58">
                  <c:v>43389.0</c:v>
                </c:pt>
                <c:pt idx="59">
                  <c:v>43741.0</c:v>
                </c:pt>
                <c:pt idx="60">
                  <c:v>44123.0</c:v>
                </c:pt>
                <c:pt idx="61">
                  <c:v>44478.0</c:v>
                </c:pt>
                <c:pt idx="62">
                  <c:v>44843.0</c:v>
                </c:pt>
                <c:pt idx="63">
                  <c:v>45279.0</c:v>
                </c:pt>
                <c:pt idx="64">
                  <c:v>45724.0</c:v>
                </c:pt>
                <c:pt idx="65">
                  <c:v>46166.0</c:v>
                </c:pt>
                <c:pt idx="66">
                  <c:v>46598.0</c:v>
                </c:pt>
                <c:pt idx="67">
                  <c:v>47010.0</c:v>
                </c:pt>
                <c:pt idx="68">
                  <c:v>47314.0</c:v>
                </c:pt>
                <c:pt idx="69">
                  <c:v>47774.0</c:v>
                </c:pt>
                <c:pt idx="70">
                  <c:v>48200.0</c:v>
                </c:pt>
                <c:pt idx="71">
                  <c:v>48665.0</c:v>
                </c:pt>
                <c:pt idx="72">
                  <c:v>48852.0</c:v>
                </c:pt>
                <c:pt idx="73">
                  <c:v>49205.0</c:v>
                </c:pt>
                <c:pt idx="74">
                  <c:v>49670.0</c:v>
                </c:pt>
                <c:pt idx="75">
                  <c:v>50146.0</c:v>
                </c:pt>
                <c:pt idx="76">
                  <c:v>50618.0</c:v>
                </c:pt>
                <c:pt idx="77">
                  <c:v>51087.0</c:v>
                </c:pt>
                <c:pt idx="78">
                  <c:v>51530.0</c:v>
                </c:pt>
                <c:pt idx="79">
                  <c:v>52012.0</c:v>
                </c:pt>
                <c:pt idx="80">
                  <c:v>52525.0</c:v>
                </c:pt>
                <c:pt idx="81">
                  <c:v>53032.0</c:v>
                </c:pt>
                <c:pt idx="82">
                  <c:v>53409.0</c:v>
                </c:pt>
                <c:pt idx="83">
                  <c:v>53863.0</c:v>
                </c:pt>
                <c:pt idx="84">
                  <c:v>54256.0</c:v>
                </c:pt>
                <c:pt idx="85">
                  <c:v>54669.0</c:v>
                </c:pt>
                <c:pt idx="86">
                  <c:v>55107.0</c:v>
                </c:pt>
                <c:pt idx="87">
                  <c:v>55508.0</c:v>
                </c:pt>
                <c:pt idx="88">
                  <c:v>55965.0</c:v>
                </c:pt>
                <c:pt idx="89">
                  <c:v>56377.0</c:v>
                </c:pt>
                <c:pt idx="90">
                  <c:v>56823.0</c:v>
                </c:pt>
                <c:pt idx="91">
                  <c:v>57257.0</c:v>
                </c:pt>
                <c:pt idx="92">
                  <c:v>57636.0</c:v>
                </c:pt>
                <c:pt idx="93">
                  <c:v>58087.0</c:v>
                </c:pt>
                <c:pt idx="94">
                  <c:v>58529.0</c:v>
                </c:pt>
                <c:pt idx="95">
                  <c:v>58945.0</c:v>
                </c:pt>
                <c:pt idx="96">
                  <c:v>59340.0</c:v>
                </c:pt>
                <c:pt idx="97">
                  <c:v>59761.0</c:v>
                </c:pt>
                <c:pt idx="98">
                  <c:v>60153.0</c:v>
                </c:pt>
                <c:pt idx="99">
                  <c:v>60525.0</c:v>
                </c:pt>
                <c:pt idx="100">
                  <c:v>60934.0</c:v>
                </c:pt>
                <c:pt idx="101">
                  <c:v>61352.0</c:v>
                </c:pt>
                <c:pt idx="102">
                  <c:v>61719.0</c:v>
                </c:pt>
                <c:pt idx="103">
                  <c:v>62072.0</c:v>
                </c:pt>
                <c:pt idx="104">
                  <c:v>62443.0</c:v>
                </c:pt>
                <c:pt idx="105">
                  <c:v>62799.0</c:v>
                </c:pt>
                <c:pt idx="106">
                  <c:v>63186.0</c:v>
                </c:pt>
                <c:pt idx="107">
                  <c:v>63522.0</c:v>
                </c:pt>
                <c:pt idx="108">
                  <c:v>63959.0</c:v>
                </c:pt>
                <c:pt idx="109">
                  <c:v>64376.0</c:v>
                </c:pt>
                <c:pt idx="110">
                  <c:v>64762.0</c:v>
                </c:pt>
                <c:pt idx="111">
                  <c:v>65138.0</c:v>
                </c:pt>
                <c:pt idx="112">
                  <c:v>65474.0</c:v>
                </c:pt>
                <c:pt idx="113">
                  <c:v>65861.0</c:v>
                </c:pt>
                <c:pt idx="114">
                  <c:v>66207.0</c:v>
                </c:pt>
                <c:pt idx="115">
                  <c:v>66536.0</c:v>
                </c:pt>
                <c:pt idx="116">
                  <c:v>66870.0</c:v>
                </c:pt>
                <c:pt idx="117">
                  <c:v>67203.0</c:v>
                </c:pt>
                <c:pt idx="118">
                  <c:v>67522.0</c:v>
                </c:pt>
                <c:pt idx="119">
                  <c:v>67848.0</c:v>
                </c:pt>
                <c:pt idx="120">
                  <c:v>68177.0</c:v>
                </c:pt>
                <c:pt idx="121">
                  <c:v>68497.0</c:v>
                </c:pt>
                <c:pt idx="122">
                  <c:v>68742.0</c:v>
                </c:pt>
                <c:pt idx="123">
                  <c:v>69055.0</c:v>
                </c:pt>
                <c:pt idx="124">
                  <c:v>69409.0</c:v>
                </c:pt>
                <c:pt idx="125">
                  <c:v>69759.0</c:v>
                </c:pt>
                <c:pt idx="126">
                  <c:v>70045.0</c:v>
                </c:pt>
                <c:pt idx="127">
                  <c:v>70431.0</c:v>
                </c:pt>
                <c:pt idx="128">
                  <c:v>70761.0</c:v>
                </c:pt>
                <c:pt idx="129">
                  <c:v>71117.0</c:v>
                </c:pt>
                <c:pt idx="130">
                  <c:v>71311.0</c:v>
                </c:pt>
                <c:pt idx="131">
                  <c:v>71679.0</c:v>
                </c:pt>
                <c:pt idx="132">
                  <c:v>72051.0</c:v>
                </c:pt>
                <c:pt idx="133">
                  <c:v>72376.0</c:v>
                </c:pt>
                <c:pt idx="134">
                  <c:v>72717.0</c:v>
                </c:pt>
                <c:pt idx="135">
                  <c:v>73089.0</c:v>
                </c:pt>
                <c:pt idx="136">
                  <c:v>73476.0</c:v>
                </c:pt>
                <c:pt idx="137">
                  <c:v>73876.0</c:v>
                </c:pt>
                <c:pt idx="138">
                  <c:v>74280.0</c:v>
                </c:pt>
                <c:pt idx="139">
                  <c:v>74666.0</c:v>
                </c:pt>
                <c:pt idx="140">
                  <c:v>75041.0</c:v>
                </c:pt>
                <c:pt idx="141">
                  <c:v>75365.0</c:v>
                </c:pt>
                <c:pt idx="142">
                  <c:v>75768.0</c:v>
                </c:pt>
                <c:pt idx="143">
                  <c:v>76167.0</c:v>
                </c:pt>
                <c:pt idx="144">
                  <c:v>76641.0</c:v>
                </c:pt>
                <c:pt idx="145">
                  <c:v>77085.0</c:v>
                </c:pt>
                <c:pt idx="146">
                  <c:v>77462.0</c:v>
                </c:pt>
                <c:pt idx="147">
                  <c:v>77896.0</c:v>
                </c:pt>
                <c:pt idx="148">
                  <c:v>78332.0</c:v>
                </c:pt>
                <c:pt idx="149">
                  <c:v>78790.0</c:v>
                </c:pt>
                <c:pt idx="150">
                  <c:v>79248.0</c:v>
                </c:pt>
                <c:pt idx="151">
                  <c:v>79700.0</c:v>
                </c:pt>
                <c:pt idx="152">
                  <c:v>80117.0</c:v>
                </c:pt>
                <c:pt idx="153">
                  <c:v>80557.0</c:v>
                </c:pt>
                <c:pt idx="154">
                  <c:v>80987.0</c:v>
                </c:pt>
                <c:pt idx="155">
                  <c:v>81419.0</c:v>
                </c:pt>
                <c:pt idx="156">
                  <c:v>81807.0</c:v>
                </c:pt>
                <c:pt idx="157">
                  <c:v>82247.0</c:v>
                </c:pt>
                <c:pt idx="158">
                  <c:v>82695.0</c:v>
                </c:pt>
                <c:pt idx="159">
                  <c:v>83126.0</c:v>
                </c:pt>
                <c:pt idx="160">
                  <c:v>83507.0</c:v>
                </c:pt>
                <c:pt idx="161">
                  <c:v>83947.0</c:v>
                </c:pt>
                <c:pt idx="162">
                  <c:v>84322.0</c:v>
                </c:pt>
                <c:pt idx="163">
                  <c:v>84710.0</c:v>
                </c:pt>
                <c:pt idx="164">
                  <c:v>85140.0</c:v>
                </c:pt>
                <c:pt idx="165">
                  <c:v>85558.0</c:v>
                </c:pt>
                <c:pt idx="166">
                  <c:v>85973.0</c:v>
                </c:pt>
                <c:pt idx="167">
                  <c:v>86393.0</c:v>
                </c:pt>
                <c:pt idx="168">
                  <c:v>86734.0</c:v>
                </c:pt>
                <c:pt idx="169">
                  <c:v>87172.0</c:v>
                </c:pt>
                <c:pt idx="170">
                  <c:v>87577.0</c:v>
                </c:pt>
                <c:pt idx="171">
                  <c:v>87971.0</c:v>
                </c:pt>
                <c:pt idx="172">
                  <c:v>88331.0</c:v>
                </c:pt>
                <c:pt idx="173">
                  <c:v>88721.0</c:v>
                </c:pt>
                <c:pt idx="174">
                  <c:v>89079.0</c:v>
                </c:pt>
                <c:pt idx="175">
                  <c:v>89460.0</c:v>
                </c:pt>
                <c:pt idx="176">
                  <c:v>89878.0</c:v>
                </c:pt>
                <c:pt idx="177">
                  <c:v>90304.0</c:v>
                </c:pt>
                <c:pt idx="178">
                  <c:v>90681.0</c:v>
                </c:pt>
                <c:pt idx="179">
                  <c:v>91039.0</c:v>
                </c:pt>
                <c:pt idx="180">
                  <c:v>91411.0</c:v>
                </c:pt>
                <c:pt idx="181">
                  <c:v>91774.0</c:v>
                </c:pt>
                <c:pt idx="182">
                  <c:v>92188.0</c:v>
                </c:pt>
                <c:pt idx="183">
                  <c:v>92585.0</c:v>
                </c:pt>
                <c:pt idx="184">
                  <c:v>92727.0</c:v>
                </c:pt>
                <c:pt idx="185">
                  <c:v>93048.0</c:v>
                </c:pt>
                <c:pt idx="186">
                  <c:v>93440.0</c:v>
                </c:pt>
                <c:pt idx="187">
                  <c:v>93793.0</c:v>
                </c:pt>
                <c:pt idx="188">
                  <c:v>94182.0</c:v>
                </c:pt>
                <c:pt idx="189">
                  <c:v>94294.0</c:v>
                </c:pt>
                <c:pt idx="190">
                  <c:v>94622.0</c:v>
                </c:pt>
                <c:pt idx="191">
                  <c:v>94987.0</c:v>
                </c:pt>
                <c:pt idx="192">
                  <c:v>95308.0</c:v>
                </c:pt>
                <c:pt idx="193">
                  <c:v>95713.0</c:v>
                </c:pt>
                <c:pt idx="194">
                  <c:v>96099.0</c:v>
                </c:pt>
                <c:pt idx="195">
                  <c:v>96479.0</c:v>
                </c:pt>
                <c:pt idx="196">
                  <c:v>96860.0</c:v>
                </c:pt>
                <c:pt idx="197">
                  <c:v>97247.0</c:v>
                </c:pt>
                <c:pt idx="198">
                  <c:v>97480.0</c:v>
                </c:pt>
                <c:pt idx="199">
                  <c:v>97802.0</c:v>
                </c:pt>
                <c:pt idx="200">
                  <c:v>98157.0</c:v>
                </c:pt>
                <c:pt idx="201">
                  <c:v>98390.0</c:v>
                </c:pt>
                <c:pt idx="202">
                  <c:v>98766.0</c:v>
                </c:pt>
                <c:pt idx="203">
                  <c:v>99119.0</c:v>
                </c:pt>
                <c:pt idx="204">
                  <c:v>99474.0</c:v>
                </c:pt>
                <c:pt idx="205">
                  <c:v>99867.0</c:v>
                </c:pt>
                <c:pt idx="206">
                  <c:v>100289.0</c:v>
                </c:pt>
                <c:pt idx="207">
                  <c:v>100626.0</c:v>
                </c:pt>
                <c:pt idx="208">
                  <c:v>101046.0</c:v>
                </c:pt>
                <c:pt idx="209">
                  <c:v>101410.0</c:v>
                </c:pt>
                <c:pt idx="210">
                  <c:v>101751.0</c:v>
                </c:pt>
                <c:pt idx="211">
                  <c:v>102148.0</c:v>
                </c:pt>
                <c:pt idx="212">
                  <c:v>102536.0</c:v>
                </c:pt>
                <c:pt idx="213">
                  <c:v>102960.0</c:v>
                </c:pt>
                <c:pt idx="214">
                  <c:v>103262.0</c:v>
                </c:pt>
                <c:pt idx="215">
                  <c:v>103709.0</c:v>
                </c:pt>
                <c:pt idx="216">
                  <c:v>104132.0</c:v>
                </c:pt>
                <c:pt idx="217">
                  <c:v>104523.0</c:v>
                </c:pt>
                <c:pt idx="218">
                  <c:v>104958.0</c:v>
                </c:pt>
                <c:pt idx="219">
                  <c:v>105414.0</c:v>
                </c:pt>
                <c:pt idx="220">
                  <c:v>105834.0</c:v>
                </c:pt>
                <c:pt idx="221">
                  <c:v>106259.0</c:v>
                </c:pt>
                <c:pt idx="222">
                  <c:v>106661.0</c:v>
                </c:pt>
                <c:pt idx="223">
                  <c:v>107105.0</c:v>
                </c:pt>
                <c:pt idx="224">
                  <c:v>107552.0</c:v>
                </c:pt>
                <c:pt idx="225">
                  <c:v>107928.0</c:v>
                </c:pt>
                <c:pt idx="226">
                  <c:v>108362.0</c:v>
                </c:pt>
                <c:pt idx="227">
                  <c:v>108770.0</c:v>
                </c:pt>
                <c:pt idx="228">
                  <c:v>109040.0</c:v>
                </c:pt>
                <c:pt idx="229">
                  <c:v>109448.0</c:v>
                </c:pt>
                <c:pt idx="230">
                  <c:v>109938.0</c:v>
                </c:pt>
                <c:pt idx="231">
                  <c:v>110312.0</c:v>
                </c:pt>
                <c:pt idx="232">
                  <c:v>110729.0</c:v>
                </c:pt>
                <c:pt idx="233">
                  <c:v>111167.0</c:v>
                </c:pt>
                <c:pt idx="234">
                  <c:v>111604.0</c:v>
                </c:pt>
                <c:pt idx="235">
                  <c:v>112069.0</c:v>
                </c:pt>
                <c:pt idx="236">
                  <c:v>112503.0</c:v>
                </c:pt>
                <c:pt idx="237">
                  <c:v>112880.0</c:v>
                </c:pt>
                <c:pt idx="238">
                  <c:v>113295.0</c:v>
                </c:pt>
                <c:pt idx="239">
                  <c:v>113629.0</c:v>
                </c:pt>
                <c:pt idx="240">
                  <c:v>114004.0</c:v>
                </c:pt>
                <c:pt idx="241">
                  <c:v>114361.0</c:v>
                </c:pt>
                <c:pt idx="242">
                  <c:v>114703.0</c:v>
                </c:pt>
                <c:pt idx="243">
                  <c:v>115126.0</c:v>
                </c:pt>
                <c:pt idx="244">
                  <c:v>115496.0</c:v>
                </c:pt>
                <c:pt idx="245">
                  <c:v>115847.0</c:v>
                </c:pt>
                <c:pt idx="246">
                  <c:v>116235.0</c:v>
                </c:pt>
                <c:pt idx="247">
                  <c:v>116652.0</c:v>
                </c:pt>
                <c:pt idx="248">
                  <c:v>117055.0</c:v>
                </c:pt>
                <c:pt idx="249">
                  <c:v>117465.0</c:v>
                </c:pt>
                <c:pt idx="250">
                  <c:v>117831.0</c:v>
                </c:pt>
                <c:pt idx="251">
                  <c:v>118222.0</c:v>
                </c:pt>
                <c:pt idx="252">
                  <c:v>118602.0</c:v>
                </c:pt>
                <c:pt idx="253">
                  <c:v>118966.0</c:v>
                </c:pt>
                <c:pt idx="254">
                  <c:v>119352.0</c:v>
                </c:pt>
                <c:pt idx="255">
                  <c:v>119771.0</c:v>
                </c:pt>
                <c:pt idx="256">
                  <c:v>120128.0</c:v>
                </c:pt>
                <c:pt idx="257">
                  <c:v>120496.0</c:v>
                </c:pt>
                <c:pt idx="258">
                  <c:v>120892.0</c:v>
                </c:pt>
                <c:pt idx="259">
                  <c:v>121245.0</c:v>
                </c:pt>
                <c:pt idx="260">
                  <c:v>121634.0</c:v>
                </c:pt>
              </c:numCache>
            </c:numRef>
          </c:cat>
          <c:val>
            <c:numRef>
              <c:f>Gas!$G$3:$G$274</c:f>
              <c:numCache>
                <c:formatCode>#,##0.0</c:formatCode>
                <c:ptCount val="272"/>
                <c:pt idx="22">
                  <c:v>47.6</c:v>
                </c:pt>
                <c:pt idx="28">
                  <c:v>46.1</c:v>
                </c:pt>
                <c:pt idx="30">
                  <c:v>48.0</c:v>
                </c:pt>
                <c:pt idx="32">
                  <c:v>45.8</c:v>
                </c:pt>
                <c:pt idx="34">
                  <c:v>43.8</c:v>
                </c:pt>
                <c:pt idx="35">
                  <c:v>42.5</c:v>
                </c:pt>
                <c:pt idx="36">
                  <c:v>43.4</c:v>
                </c:pt>
                <c:pt idx="37">
                  <c:v>43.3</c:v>
                </c:pt>
                <c:pt idx="38">
                  <c:v>43.0</c:v>
                </c:pt>
                <c:pt idx="39">
                  <c:v>43.0</c:v>
                </c:pt>
                <c:pt idx="40">
                  <c:v>42.6</c:v>
                </c:pt>
                <c:pt idx="41">
                  <c:v>41.1</c:v>
                </c:pt>
                <c:pt idx="42">
                  <c:v>41.6</c:v>
                </c:pt>
                <c:pt idx="43">
                  <c:v>40.6</c:v>
                </c:pt>
                <c:pt idx="44">
                  <c:v>39.8</c:v>
                </c:pt>
                <c:pt idx="45">
                  <c:v>36.3</c:v>
                </c:pt>
                <c:pt idx="46">
                  <c:v>35.6</c:v>
                </c:pt>
                <c:pt idx="49">
                  <c:v>40.7</c:v>
                </c:pt>
                <c:pt idx="50">
                  <c:v>41.5</c:v>
                </c:pt>
                <c:pt idx="51">
                  <c:v>41.1</c:v>
                </c:pt>
                <c:pt idx="52">
                  <c:v>41.0</c:v>
                </c:pt>
                <c:pt idx="53">
                  <c:v>40.4</c:v>
                </c:pt>
                <c:pt idx="54">
                  <c:v>38.1</c:v>
                </c:pt>
                <c:pt idx="55">
                  <c:v>42.4</c:v>
                </c:pt>
                <c:pt idx="56">
                  <c:v>39.7</c:v>
                </c:pt>
                <c:pt idx="58">
                  <c:v>40.3</c:v>
                </c:pt>
                <c:pt idx="59">
                  <c:v>38.9</c:v>
                </c:pt>
                <c:pt idx="60">
                  <c:v>38.8</c:v>
                </c:pt>
                <c:pt idx="61">
                  <c:v>40.6</c:v>
                </c:pt>
                <c:pt idx="62">
                  <c:v>43.1</c:v>
                </c:pt>
                <c:pt idx="63">
                  <c:v>45.4</c:v>
                </c:pt>
                <c:pt idx="64">
                  <c:v>43.6</c:v>
                </c:pt>
                <c:pt idx="65">
                  <c:v>47.3</c:v>
                </c:pt>
                <c:pt idx="66">
                  <c:v>44.8</c:v>
                </c:pt>
                <c:pt idx="67">
                  <c:v>43.0</c:v>
                </c:pt>
                <c:pt idx="68">
                  <c:v>45.1</c:v>
                </c:pt>
                <c:pt idx="69">
                  <c:v>48.2</c:v>
                </c:pt>
                <c:pt idx="70">
                  <c:v>49.1</c:v>
                </c:pt>
                <c:pt idx="71">
                  <c:v>48.8</c:v>
                </c:pt>
                <c:pt idx="72">
                  <c:v>48.0</c:v>
                </c:pt>
                <c:pt idx="73">
                  <c:v>45.8</c:v>
                </c:pt>
                <c:pt idx="74">
                  <c:v>48.9</c:v>
                </c:pt>
                <c:pt idx="75">
                  <c:v>49.1</c:v>
                </c:pt>
                <c:pt idx="76">
                  <c:v>49.8</c:v>
                </c:pt>
                <c:pt idx="77">
                  <c:v>45.3</c:v>
                </c:pt>
                <c:pt idx="78">
                  <c:v>48.9</c:v>
                </c:pt>
                <c:pt idx="79">
                  <c:v>51.5</c:v>
                </c:pt>
                <c:pt idx="80">
                  <c:v>46.8</c:v>
                </c:pt>
                <c:pt idx="81">
                  <c:v>48.1</c:v>
                </c:pt>
                <c:pt idx="82">
                  <c:v>47.6</c:v>
                </c:pt>
                <c:pt idx="83">
                  <c:v>43.4</c:v>
                </c:pt>
                <c:pt idx="84">
                  <c:v>43.2</c:v>
                </c:pt>
                <c:pt idx="85">
                  <c:v>42.3</c:v>
                </c:pt>
                <c:pt idx="86">
                  <c:v>43.3</c:v>
                </c:pt>
                <c:pt idx="87">
                  <c:v>41.4</c:v>
                </c:pt>
                <c:pt idx="88">
                  <c:v>42.3</c:v>
                </c:pt>
                <c:pt idx="89">
                  <c:v>42.7</c:v>
                </c:pt>
                <c:pt idx="90">
                  <c:v>43.3</c:v>
                </c:pt>
                <c:pt idx="91">
                  <c:v>43.5</c:v>
                </c:pt>
                <c:pt idx="92">
                  <c:v>44.6</c:v>
                </c:pt>
                <c:pt idx="93">
                  <c:v>43.5</c:v>
                </c:pt>
                <c:pt idx="94">
                  <c:v>44.8</c:v>
                </c:pt>
                <c:pt idx="95">
                  <c:v>43.5</c:v>
                </c:pt>
                <c:pt idx="96">
                  <c:v>42.9</c:v>
                </c:pt>
                <c:pt idx="97">
                  <c:v>43.7</c:v>
                </c:pt>
                <c:pt idx="98">
                  <c:v>43.4</c:v>
                </c:pt>
                <c:pt idx="99">
                  <c:v>41.8</c:v>
                </c:pt>
                <c:pt idx="100">
                  <c:v>42.1</c:v>
                </c:pt>
                <c:pt idx="101">
                  <c:v>44.1</c:v>
                </c:pt>
                <c:pt idx="102">
                  <c:v>43.6</c:v>
                </c:pt>
                <c:pt idx="103">
                  <c:v>40.9</c:v>
                </c:pt>
                <c:pt idx="104">
                  <c:v>41.2</c:v>
                </c:pt>
                <c:pt idx="105">
                  <c:v>41.2</c:v>
                </c:pt>
                <c:pt idx="106">
                  <c:v>42.5</c:v>
                </c:pt>
                <c:pt idx="108">
                  <c:v>41.3</c:v>
                </c:pt>
                <c:pt idx="109">
                  <c:v>42.1</c:v>
                </c:pt>
                <c:pt idx="110">
                  <c:v>41.3</c:v>
                </c:pt>
                <c:pt idx="111">
                  <c:v>41.2</c:v>
                </c:pt>
                <c:pt idx="112">
                  <c:v>38.6</c:v>
                </c:pt>
                <c:pt idx="113">
                  <c:v>41.5</c:v>
                </c:pt>
                <c:pt idx="114">
                  <c:v>37.6</c:v>
                </c:pt>
                <c:pt idx="115">
                  <c:v>37.8</c:v>
                </c:pt>
                <c:pt idx="116">
                  <c:v>38.7</c:v>
                </c:pt>
                <c:pt idx="117">
                  <c:v>38.3</c:v>
                </c:pt>
                <c:pt idx="118">
                  <c:v>38.8</c:v>
                </c:pt>
                <c:pt idx="119">
                  <c:v>39.4</c:v>
                </c:pt>
                <c:pt idx="120">
                  <c:v>39.3</c:v>
                </c:pt>
                <c:pt idx="121">
                  <c:v>38.0</c:v>
                </c:pt>
                <c:pt idx="122">
                  <c:v>36.8</c:v>
                </c:pt>
                <c:pt idx="123">
                  <c:v>42.0</c:v>
                </c:pt>
                <c:pt idx="124">
                  <c:v>41.2</c:v>
                </c:pt>
                <c:pt idx="125">
                  <c:v>37.2</c:v>
                </c:pt>
                <c:pt idx="126">
                  <c:v>42.2</c:v>
                </c:pt>
                <c:pt idx="127">
                  <c:v>40.3</c:v>
                </c:pt>
                <c:pt idx="128">
                  <c:v>37.6</c:v>
                </c:pt>
                <c:pt idx="129">
                  <c:v>38.5</c:v>
                </c:pt>
                <c:pt idx="130">
                  <c:v>39.9</c:v>
                </c:pt>
                <c:pt idx="131">
                  <c:v>39.8</c:v>
                </c:pt>
                <c:pt idx="132">
                  <c:v>43.4</c:v>
                </c:pt>
                <c:pt idx="133">
                  <c:v>39.9</c:v>
                </c:pt>
                <c:pt idx="134">
                  <c:v>40.0</c:v>
                </c:pt>
                <c:pt idx="135">
                  <c:v>40.8</c:v>
                </c:pt>
                <c:pt idx="136">
                  <c:v>41.4</c:v>
                </c:pt>
                <c:pt idx="137">
                  <c:v>41.3</c:v>
                </c:pt>
                <c:pt idx="138">
                  <c:v>43.9</c:v>
                </c:pt>
                <c:pt idx="139">
                  <c:v>42.0</c:v>
                </c:pt>
                <c:pt idx="140">
                  <c:v>43.4</c:v>
                </c:pt>
                <c:pt idx="141">
                  <c:v>41.7</c:v>
                </c:pt>
                <c:pt idx="142">
                  <c:v>44.0</c:v>
                </c:pt>
                <c:pt idx="143">
                  <c:v>43.0</c:v>
                </c:pt>
                <c:pt idx="144">
                  <c:v>45.0</c:v>
                </c:pt>
                <c:pt idx="145">
                  <c:v>42.3</c:v>
                </c:pt>
                <c:pt idx="146">
                  <c:v>42.1</c:v>
                </c:pt>
                <c:pt idx="147">
                  <c:v>43.6</c:v>
                </c:pt>
                <c:pt idx="148">
                  <c:v>43.6</c:v>
                </c:pt>
                <c:pt idx="149">
                  <c:v>43.2</c:v>
                </c:pt>
                <c:pt idx="150">
                  <c:v>43.9</c:v>
                </c:pt>
                <c:pt idx="151">
                  <c:v>43.7</c:v>
                </c:pt>
                <c:pt idx="152">
                  <c:v>42.7</c:v>
                </c:pt>
                <c:pt idx="153">
                  <c:v>42.6</c:v>
                </c:pt>
                <c:pt idx="154">
                  <c:v>42.1</c:v>
                </c:pt>
                <c:pt idx="155">
                  <c:v>42.8</c:v>
                </c:pt>
                <c:pt idx="156">
                  <c:v>43.7</c:v>
                </c:pt>
                <c:pt idx="157">
                  <c:v>45.3</c:v>
                </c:pt>
                <c:pt idx="158">
                  <c:v>45.1</c:v>
                </c:pt>
                <c:pt idx="159">
                  <c:v>42.9</c:v>
                </c:pt>
                <c:pt idx="160">
                  <c:v>43.2</c:v>
                </c:pt>
                <c:pt idx="161">
                  <c:v>42.8</c:v>
                </c:pt>
                <c:pt idx="162">
                  <c:v>42.5</c:v>
                </c:pt>
                <c:pt idx="163">
                  <c:v>40.9</c:v>
                </c:pt>
                <c:pt idx="164">
                  <c:v>42.6</c:v>
                </c:pt>
                <c:pt idx="165">
                  <c:v>41.1</c:v>
                </c:pt>
                <c:pt idx="166">
                  <c:v>42.1</c:v>
                </c:pt>
                <c:pt idx="167">
                  <c:v>42.2</c:v>
                </c:pt>
                <c:pt idx="168">
                  <c:v>42.2</c:v>
                </c:pt>
                <c:pt idx="169">
                  <c:v>43.3</c:v>
                </c:pt>
                <c:pt idx="170">
                  <c:v>43.1</c:v>
                </c:pt>
                <c:pt idx="171">
                  <c:v>41.6</c:v>
                </c:pt>
                <c:pt idx="172">
                  <c:v>41.4</c:v>
                </c:pt>
                <c:pt idx="173">
                  <c:v>40.2</c:v>
                </c:pt>
                <c:pt idx="174">
                  <c:v>39.3</c:v>
                </c:pt>
                <c:pt idx="175">
                  <c:v>41.1</c:v>
                </c:pt>
                <c:pt idx="176">
                  <c:v>41.6</c:v>
                </c:pt>
                <c:pt idx="177">
                  <c:v>42.2</c:v>
                </c:pt>
                <c:pt idx="178">
                  <c:v>41.4</c:v>
                </c:pt>
                <c:pt idx="179">
                  <c:v>39.8</c:v>
                </c:pt>
                <c:pt idx="180">
                  <c:v>39.3</c:v>
                </c:pt>
                <c:pt idx="181">
                  <c:v>39.9</c:v>
                </c:pt>
                <c:pt idx="182">
                  <c:v>40.2</c:v>
                </c:pt>
                <c:pt idx="183">
                  <c:v>40.0</c:v>
                </c:pt>
                <c:pt idx="184">
                  <c:v>38.1</c:v>
                </c:pt>
                <c:pt idx="185">
                  <c:v>39.7</c:v>
                </c:pt>
                <c:pt idx="186">
                  <c:v>39.6</c:v>
                </c:pt>
                <c:pt idx="187">
                  <c:v>39.1</c:v>
                </c:pt>
                <c:pt idx="188">
                  <c:v>38.7</c:v>
                </c:pt>
                <c:pt idx="189">
                  <c:v>39.6</c:v>
                </c:pt>
                <c:pt idx="190">
                  <c:v>40.1</c:v>
                </c:pt>
                <c:pt idx="191">
                  <c:v>42.4</c:v>
                </c:pt>
                <c:pt idx="192">
                  <c:v>38.1</c:v>
                </c:pt>
                <c:pt idx="193">
                  <c:v>39.9</c:v>
                </c:pt>
                <c:pt idx="194">
                  <c:v>39.0</c:v>
                </c:pt>
                <c:pt idx="195">
                  <c:v>39.0</c:v>
                </c:pt>
                <c:pt idx="196">
                  <c:v>40.4</c:v>
                </c:pt>
                <c:pt idx="197">
                  <c:v>40.3</c:v>
                </c:pt>
                <c:pt idx="198">
                  <c:v>41.0</c:v>
                </c:pt>
                <c:pt idx="199">
                  <c:v>41.8</c:v>
                </c:pt>
                <c:pt idx="200">
                  <c:v>40.2</c:v>
                </c:pt>
                <c:pt idx="201">
                  <c:v>40.8</c:v>
                </c:pt>
                <c:pt idx="202">
                  <c:v>39.3</c:v>
                </c:pt>
                <c:pt idx="203">
                  <c:v>40.2</c:v>
                </c:pt>
                <c:pt idx="204">
                  <c:v>42.7</c:v>
                </c:pt>
                <c:pt idx="205">
                  <c:v>43.4</c:v>
                </c:pt>
                <c:pt idx="206">
                  <c:v>42.8</c:v>
                </c:pt>
                <c:pt idx="207">
                  <c:v>44.2</c:v>
                </c:pt>
                <c:pt idx="208">
                  <c:v>41.7</c:v>
                </c:pt>
                <c:pt idx="209">
                  <c:v>41.8</c:v>
                </c:pt>
                <c:pt idx="210">
                  <c:v>41.6</c:v>
                </c:pt>
                <c:pt idx="211">
                  <c:v>41.1</c:v>
                </c:pt>
                <c:pt idx="212">
                  <c:v>41.4</c:v>
                </c:pt>
                <c:pt idx="213">
                  <c:v>42.4</c:v>
                </c:pt>
                <c:pt idx="214">
                  <c:v>39.3</c:v>
                </c:pt>
                <c:pt idx="215">
                  <c:v>43.0</c:v>
                </c:pt>
                <c:pt idx="216">
                  <c:v>43.2</c:v>
                </c:pt>
                <c:pt idx="217">
                  <c:v>42.2</c:v>
                </c:pt>
                <c:pt idx="218">
                  <c:v>43.6</c:v>
                </c:pt>
                <c:pt idx="219">
                  <c:v>43.4</c:v>
                </c:pt>
                <c:pt idx="220">
                  <c:v>43.6</c:v>
                </c:pt>
                <c:pt idx="221">
                  <c:v>44.0</c:v>
                </c:pt>
                <c:pt idx="222">
                  <c:v>42.6</c:v>
                </c:pt>
                <c:pt idx="224">
                  <c:v>43.2</c:v>
                </c:pt>
                <c:pt idx="225">
                  <c:v>41.2</c:v>
                </c:pt>
                <c:pt idx="226">
                  <c:v>42.4</c:v>
                </c:pt>
                <c:pt idx="227">
                  <c:v>41.5</c:v>
                </c:pt>
                <c:pt idx="228">
                  <c:v>41.8</c:v>
                </c:pt>
                <c:pt idx="229">
                  <c:v>42.6</c:v>
                </c:pt>
                <c:pt idx="230">
                  <c:v>42.2</c:v>
                </c:pt>
                <c:pt idx="231">
                  <c:v>42.5</c:v>
                </c:pt>
                <c:pt idx="232">
                  <c:v>43.2</c:v>
                </c:pt>
                <c:pt idx="233">
                  <c:v>44.8</c:v>
                </c:pt>
                <c:pt idx="234">
                  <c:v>43.6</c:v>
                </c:pt>
                <c:pt idx="235">
                  <c:v>42.6</c:v>
                </c:pt>
                <c:pt idx="236">
                  <c:v>42.7</c:v>
                </c:pt>
                <c:pt idx="237">
                  <c:v>44.6</c:v>
                </c:pt>
                <c:pt idx="238">
                  <c:v>41.5</c:v>
                </c:pt>
                <c:pt idx="239">
                  <c:v>42.5</c:v>
                </c:pt>
                <c:pt idx="240">
                  <c:v>41.5</c:v>
                </c:pt>
                <c:pt idx="241">
                  <c:v>42.5</c:v>
                </c:pt>
                <c:pt idx="242">
                  <c:v>42.7</c:v>
                </c:pt>
                <c:pt idx="243">
                  <c:v>43.0</c:v>
                </c:pt>
                <c:pt idx="244">
                  <c:v>43.9</c:v>
                </c:pt>
                <c:pt idx="245">
                  <c:v>42.2</c:v>
                </c:pt>
                <c:pt idx="246">
                  <c:v>43.1</c:v>
                </c:pt>
                <c:pt idx="247">
                  <c:v>43.5</c:v>
                </c:pt>
                <c:pt idx="248">
                  <c:v>42.4</c:v>
                </c:pt>
                <c:pt idx="249">
                  <c:v>40.9</c:v>
                </c:pt>
                <c:pt idx="250">
                  <c:v>40.1</c:v>
                </c:pt>
                <c:pt idx="251">
                  <c:v>41.4</c:v>
                </c:pt>
                <c:pt idx="252">
                  <c:v>40.4</c:v>
                </c:pt>
                <c:pt idx="253">
                  <c:v>40.7</c:v>
                </c:pt>
                <c:pt idx="254">
                  <c:v>41.5</c:v>
                </c:pt>
                <c:pt idx="255">
                  <c:v>43.0</c:v>
                </c:pt>
                <c:pt idx="256">
                  <c:v>41.8</c:v>
                </c:pt>
                <c:pt idx="257">
                  <c:v>39.7</c:v>
                </c:pt>
                <c:pt idx="258">
                  <c:v>40.7</c:v>
                </c:pt>
                <c:pt idx="259">
                  <c:v>40.7</c:v>
                </c:pt>
                <c:pt idx="260">
                  <c:v>39.6</c:v>
                </c:pt>
                <c:pt idx="261">
                  <c:v>40.7</c:v>
                </c:pt>
                <c:pt idx="262">
                  <c:v>37.7</c:v>
                </c:pt>
                <c:pt idx="263">
                  <c:v>35.8</c:v>
                </c:pt>
                <c:pt idx="264">
                  <c:v>36.7</c:v>
                </c:pt>
                <c:pt idx="265">
                  <c:v>38.6</c:v>
                </c:pt>
                <c:pt idx="266">
                  <c:v>40.1</c:v>
                </c:pt>
                <c:pt idx="267">
                  <c:v>41.2</c:v>
                </c:pt>
                <c:pt idx="268">
                  <c:v>40.5</c:v>
                </c:pt>
                <c:pt idx="269">
                  <c:v>37.3</c:v>
                </c:pt>
                <c:pt idx="270">
                  <c:v>36.7</c:v>
                </c:pt>
                <c:pt idx="271">
                  <c:v>40.9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44768376"/>
        <c:axId val="-2144763384"/>
      </c:lineChart>
      <c:catAx>
        <c:axId val="-2144768376"/>
        <c:scaling>
          <c:orientation val="minMax"/>
        </c:scaling>
        <c:delete val="0"/>
        <c:axPos val="b"/>
        <c:numFmt formatCode="#,##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2375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-2144763384"/>
        <c:crosses val="autoZero"/>
        <c:auto val="1"/>
        <c:lblAlgn val="ctr"/>
        <c:lblOffset val="100"/>
        <c:tickLblSkip val="20"/>
        <c:tickMarkSkip val="1"/>
        <c:noMultiLvlLbl val="0"/>
      </c:catAx>
      <c:valAx>
        <c:axId val="-2144763384"/>
        <c:scaling>
          <c:orientation val="minMax"/>
          <c:min val="20.0"/>
        </c:scaling>
        <c:delete val="0"/>
        <c:axPos val="l"/>
        <c:title>
          <c:tx>
            <c:rich>
              <a:bodyPr/>
              <a:lstStyle/>
              <a:p>
                <a:pPr>
                  <a:defRPr sz="1575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rPr lang="en-US"/>
                  <a:t>Value</a:t>
                </a:r>
              </a:p>
            </c:rich>
          </c:tx>
          <c:layout>
            <c:manualLayout>
              <c:xMode val="edge"/>
              <c:yMode val="edge"/>
              <c:x val="0.0893433447594079"/>
              <c:y val="0.47035539081168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375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-2144768376"/>
        <c:crosses val="autoZero"/>
        <c:crossBetween val="midCat"/>
      </c:valAx>
      <c:spPr>
        <a:solidFill>
          <a:srgbClr val="CDCDCD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25080603823388"/>
          <c:y val="0.565216982235887"/>
          <c:w val="0.15500532102837"/>
          <c:h val="0.19169946600308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2185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375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548148148148148"/>
          <c:y val="0.0174291938997821"/>
          <c:w val="0.88"/>
          <c:h val="0.912854030501089"/>
        </c:manualLayout>
      </c:layout>
      <c:scatterChart>
        <c:scatterStyle val="smoothMarker"/>
        <c:varyColors val="0"/>
        <c:ser>
          <c:idx val="2"/>
          <c:order val="0"/>
          <c:tx>
            <c:strRef>
              <c:f>Gas!$K$1</c:f>
              <c:strCache>
                <c:ptCount val="1"/>
                <c:pt idx="0">
                  <c:v>Calc. MPG</c:v>
                </c:pt>
              </c:strCache>
            </c:strRef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triangle"/>
            <c:size val="4"/>
            <c:spPr>
              <a:solidFill>
                <a:srgbClr val="FF9900"/>
              </a:solidFill>
              <a:ln>
                <a:solidFill>
                  <a:srgbClr val="FFF58C"/>
                </a:solidFill>
                <a:prstDash val="solid"/>
              </a:ln>
            </c:spPr>
          </c:marker>
          <c:dPt>
            <c:idx val="41"/>
            <c:marker>
              <c:symbol val="triangle"/>
              <c:size val="5"/>
              <c:spPr>
                <a:solidFill>
                  <a:srgbClr val="1FB714"/>
                </a:solidFill>
                <a:ln>
                  <a:solidFill>
                    <a:srgbClr val="FFF58C"/>
                  </a:solidFill>
                  <a:prstDash val="solid"/>
                </a:ln>
              </c:spPr>
            </c:marker>
            <c:bubble3D val="0"/>
          </c:dPt>
          <c:dPt>
            <c:idx val="66"/>
            <c:marker>
              <c:symbol val="triangle"/>
              <c:size val="5"/>
              <c:spPr>
                <a:solidFill>
                  <a:srgbClr val="1FB714"/>
                </a:solidFill>
                <a:ln>
                  <a:solidFill>
                    <a:srgbClr val="FFF58C"/>
                  </a:solidFill>
                  <a:prstDash val="solid"/>
                </a:ln>
              </c:spPr>
            </c:marker>
            <c:bubble3D val="0"/>
          </c:dPt>
          <c:xVal>
            <c:numRef>
              <c:f>Gas!$B$2:$B$550</c:f>
              <c:numCache>
                <c:formatCode>#,##0</c:formatCode>
                <c:ptCount val="549"/>
                <c:pt idx="0">
                  <c:v>21515.0</c:v>
                </c:pt>
                <c:pt idx="1">
                  <c:v>21828.0</c:v>
                </c:pt>
                <c:pt idx="2">
                  <c:v>22174.0</c:v>
                </c:pt>
                <c:pt idx="3">
                  <c:v>22576.0</c:v>
                </c:pt>
                <c:pt idx="4">
                  <c:v>22948.0</c:v>
                </c:pt>
                <c:pt idx="5">
                  <c:v>23324.0</c:v>
                </c:pt>
                <c:pt idx="6">
                  <c:v>23761.0</c:v>
                </c:pt>
                <c:pt idx="7">
                  <c:v>24108.0</c:v>
                </c:pt>
                <c:pt idx="8">
                  <c:v>24372.0</c:v>
                </c:pt>
                <c:pt idx="9">
                  <c:v>24803.0</c:v>
                </c:pt>
                <c:pt idx="10">
                  <c:v>25213.0</c:v>
                </c:pt>
                <c:pt idx="11">
                  <c:v>25540.0</c:v>
                </c:pt>
                <c:pt idx="12">
                  <c:v>25978.0</c:v>
                </c:pt>
                <c:pt idx="13">
                  <c:v>26403.0</c:v>
                </c:pt>
                <c:pt idx="14">
                  <c:v>26703.0</c:v>
                </c:pt>
                <c:pt idx="15">
                  <c:v>27098.0</c:v>
                </c:pt>
                <c:pt idx="16">
                  <c:v>27530.0</c:v>
                </c:pt>
                <c:pt idx="17">
                  <c:v>27941.0</c:v>
                </c:pt>
                <c:pt idx="18">
                  <c:v>28333.0</c:v>
                </c:pt>
                <c:pt idx="19">
                  <c:v>28747.0</c:v>
                </c:pt>
                <c:pt idx="20">
                  <c:v>29149.0</c:v>
                </c:pt>
                <c:pt idx="21">
                  <c:v>29482.0</c:v>
                </c:pt>
                <c:pt idx="22">
                  <c:v>29823.0</c:v>
                </c:pt>
                <c:pt idx="23">
                  <c:v>30248.0</c:v>
                </c:pt>
                <c:pt idx="24">
                  <c:v>30675.0</c:v>
                </c:pt>
                <c:pt idx="25">
                  <c:v>31053.0</c:v>
                </c:pt>
                <c:pt idx="26">
                  <c:v>31347.0</c:v>
                </c:pt>
                <c:pt idx="27">
                  <c:v>31719.0</c:v>
                </c:pt>
                <c:pt idx="28">
                  <c:v>32088.0</c:v>
                </c:pt>
                <c:pt idx="29">
                  <c:v>32520.0</c:v>
                </c:pt>
                <c:pt idx="30">
                  <c:v>32904.0</c:v>
                </c:pt>
                <c:pt idx="31">
                  <c:v>33304.0</c:v>
                </c:pt>
                <c:pt idx="32">
                  <c:v>33690.0</c:v>
                </c:pt>
                <c:pt idx="33">
                  <c:v>34101.0</c:v>
                </c:pt>
                <c:pt idx="34">
                  <c:v>34468.0</c:v>
                </c:pt>
                <c:pt idx="35">
                  <c:v>34840.0</c:v>
                </c:pt>
                <c:pt idx="36">
                  <c:v>35228.0</c:v>
                </c:pt>
                <c:pt idx="37">
                  <c:v>35606.0</c:v>
                </c:pt>
                <c:pt idx="38">
                  <c:v>35955.0</c:v>
                </c:pt>
                <c:pt idx="39">
                  <c:v>36348.0</c:v>
                </c:pt>
                <c:pt idx="40">
                  <c:v>36737.0</c:v>
                </c:pt>
                <c:pt idx="41">
                  <c:v>37093.0</c:v>
                </c:pt>
                <c:pt idx="42">
                  <c:v>37445.0</c:v>
                </c:pt>
                <c:pt idx="43">
                  <c:v>37786.0</c:v>
                </c:pt>
                <c:pt idx="44">
                  <c:v>38126.0</c:v>
                </c:pt>
                <c:pt idx="45">
                  <c:v>38464.0</c:v>
                </c:pt>
                <c:pt idx="46">
                  <c:v>38760.0</c:v>
                </c:pt>
                <c:pt idx="47">
                  <c:v>39051.0</c:v>
                </c:pt>
                <c:pt idx="48">
                  <c:v>39382.0</c:v>
                </c:pt>
                <c:pt idx="49">
                  <c:v>39715.0</c:v>
                </c:pt>
                <c:pt idx="50">
                  <c:v>40115.0</c:v>
                </c:pt>
                <c:pt idx="51">
                  <c:v>40479.0</c:v>
                </c:pt>
                <c:pt idx="52">
                  <c:v>40859.0</c:v>
                </c:pt>
                <c:pt idx="53">
                  <c:v>41237.0</c:v>
                </c:pt>
                <c:pt idx="54">
                  <c:v>41565.0</c:v>
                </c:pt>
                <c:pt idx="55">
                  <c:v>41866.0</c:v>
                </c:pt>
                <c:pt idx="56">
                  <c:v>42261.0</c:v>
                </c:pt>
                <c:pt idx="57">
                  <c:v>42641.0</c:v>
                </c:pt>
                <c:pt idx="58">
                  <c:v>43024.0</c:v>
                </c:pt>
                <c:pt idx="59">
                  <c:v>43389.0</c:v>
                </c:pt>
                <c:pt idx="60">
                  <c:v>43741.0</c:v>
                </c:pt>
                <c:pt idx="61">
                  <c:v>44123.0</c:v>
                </c:pt>
                <c:pt idx="62">
                  <c:v>44478.0</c:v>
                </c:pt>
                <c:pt idx="63">
                  <c:v>44843.0</c:v>
                </c:pt>
                <c:pt idx="64">
                  <c:v>45279.0</c:v>
                </c:pt>
                <c:pt idx="65">
                  <c:v>45724.0</c:v>
                </c:pt>
                <c:pt idx="66">
                  <c:v>46166.0</c:v>
                </c:pt>
                <c:pt idx="67">
                  <c:v>46598.0</c:v>
                </c:pt>
                <c:pt idx="68">
                  <c:v>47010.0</c:v>
                </c:pt>
                <c:pt idx="69">
                  <c:v>47314.0</c:v>
                </c:pt>
                <c:pt idx="70">
                  <c:v>47774.0</c:v>
                </c:pt>
                <c:pt idx="71">
                  <c:v>48200.0</c:v>
                </c:pt>
                <c:pt idx="72">
                  <c:v>48665.0</c:v>
                </c:pt>
                <c:pt idx="73">
                  <c:v>48852.0</c:v>
                </c:pt>
                <c:pt idx="74">
                  <c:v>49205.0</c:v>
                </c:pt>
                <c:pt idx="75">
                  <c:v>49670.0</c:v>
                </c:pt>
                <c:pt idx="76">
                  <c:v>50146.0</c:v>
                </c:pt>
                <c:pt idx="77">
                  <c:v>50618.0</c:v>
                </c:pt>
                <c:pt idx="78">
                  <c:v>51087.0</c:v>
                </c:pt>
                <c:pt idx="79">
                  <c:v>51530.0</c:v>
                </c:pt>
                <c:pt idx="80">
                  <c:v>52012.0</c:v>
                </c:pt>
                <c:pt idx="81">
                  <c:v>52525.0</c:v>
                </c:pt>
                <c:pt idx="82">
                  <c:v>53032.0</c:v>
                </c:pt>
                <c:pt idx="83">
                  <c:v>53409.0</c:v>
                </c:pt>
                <c:pt idx="84">
                  <c:v>53863.0</c:v>
                </c:pt>
                <c:pt idx="85">
                  <c:v>54256.0</c:v>
                </c:pt>
                <c:pt idx="86">
                  <c:v>54669.0</c:v>
                </c:pt>
                <c:pt idx="87">
                  <c:v>55107.0</c:v>
                </c:pt>
                <c:pt idx="88">
                  <c:v>55508.0</c:v>
                </c:pt>
                <c:pt idx="89">
                  <c:v>55965.0</c:v>
                </c:pt>
                <c:pt idx="90">
                  <c:v>56377.0</c:v>
                </c:pt>
                <c:pt idx="91">
                  <c:v>56823.0</c:v>
                </c:pt>
                <c:pt idx="92">
                  <c:v>57257.0</c:v>
                </c:pt>
                <c:pt idx="93">
                  <c:v>57636.0</c:v>
                </c:pt>
                <c:pt idx="94">
                  <c:v>58087.0</c:v>
                </c:pt>
                <c:pt idx="95">
                  <c:v>58529.0</c:v>
                </c:pt>
                <c:pt idx="96">
                  <c:v>58945.0</c:v>
                </c:pt>
                <c:pt idx="97">
                  <c:v>59340.0</c:v>
                </c:pt>
                <c:pt idx="98">
                  <c:v>59761.0</c:v>
                </c:pt>
                <c:pt idx="99">
                  <c:v>60153.0</c:v>
                </c:pt>
                <c:pt idx="100">
                  <c:v>60525.0</c:v>
                </c:pt>
                <c:pt idx="101">
                  <c:v>60934.0</c:v>
                </c:pt>
                <c:pt idx="102">
                  <c:v>61352.0</c:v>
                </c:pt>
                <c:pt idx="103">
                  <c:v>61719.0</c:v>
                </c:pt>
                <c:pt idx="104">
                  <c:v>62072.0</c:v>
                </c:pt>
                <c:pt idx="105">
                  <c:v>62443.0</c:v>
                </c:pt>
                <c:pt idx="106">
                  <c:v>62799.0</c:v>
                </c:pt>
                <c:pt idx="107">
                  <c:v>63186.0</c:v>
                </c:pt>
                <c:pt idx="108">
                  <c:v>63522.0</c:v>
                </c:pt>
                <c:pt idx="109">
                  <c:v>63959.0</c:v>
                </c:pt>
                <c:pt idx="110">
                  <c:v>64376.0</c:v>
                </c:pt>
                <c:pt idx="111">
                  <c:v>64762.0</c:v>
                </c:pt>
                <c:pt idx="112">
                  <c:v>65138.0</c:v>
                </c:pt>
                <c:pt idx="113">
                  <c:v>65474.0</c:v>
                </c:pt>
                <c:pt idx="114">
                  <c:v>65861.0</c:v>
                </c:pt>
                <c:pt idx="115">
                  <c:v>66207.0</c:v>
                </c:pt>
                <c:pt idx="116">
                  <c:v>66536.0</c:v>
                </c:pt>
                <c:pt idx="117">
                  <c:v>66870.0</c:v>
                </c:pt>
                <c:pt idx="118">
                  <c:v>67203.0</c:v>
                </c:pt>
                <c:pt idx="119">
                  <c:v>67522.0</c:v>
                </c:pt>
                <c:pt idx="120">
                  <c:v>67848.0</c:v>
                </c:pt>
                <c:pt idx="121">
                  <c:v>68177.0</c:v>
                </c:pt>
                <c:pt idx="122">
                  <c:v>68497.0</c:v>
                </c:pt>
                <c:pt idx="123">
                  <c:v>68742.0</c:v>
                </c:pt>
                <c:pt idx="124">
                  <c:v>69055.0</c:v>
                </c:pt>
                <c:pt idx="125">
                  <c:v>69409.0</c:v>
                </c:pt>
                <c:pt idx="126">
                  <c:v>69759.0</c:v>
                </c:pt>
                <c:pt idx="127">
                  <c:v>70045.0</c:v>
                </c:pt>
                <c:pt idx="128">
                  <c:v>70431.0</c:v>
                </c:pt>
                <c:pt idx="129">
                  <c:v>70761.0</c:v>
                </c:pt>
                <c:pt idx="130">
                  <c:v>71117.0</c:v>
                </c:pt>
                <c:pt idx="131">
                  <c:v>71311.0</c:v>
                </c:pt>
                <c:pt idx="132">
                  <c:v>71679.0</c:v>
                </c:pt>
                <c:pt idx="133">
                  <c:v>72051.0</c:v>
                </c:pt>
                <c:pt idx="134">
                  <c:v>72376.0</c:v>
                </c:pt>
                <c:pt idx="135">
                  <c:v>72717.0</c:v>
                </c:pt>
                <c:pt idx="136">
                  <c:v>73089.0</c:v>
                </c:pt>
                <c:pt idx="137">
                  <c:v>73476.0</c:v>
                </c:pt>
                <c:pt idx="138">
                  <c:v>73876.0</c:v>
                </c:pt>
                <c:pt idx="139">
                  <c:v>74280.0</c:v>
                </c:pt>
                <c:pt idx="140">
                  <c:v>74666.0</c:v>
                </c:pt>
                <c:pt idx="141">
                  <c:v>75041.0</c:v>
                </c:pt>
                <c:pt idx="142">
                  <c:v>75365.0</c:v>
                </c:pt>
                <c:pt idx="143">
                  <c:v>75768.0</c:v>
                </c:pt>
                <c:pt idx="144">
                  <c:v>76167.0</c:v>
                </c:pt>
                <c:pt idx="145">
                  <c:v>76641.0</c:v>
                </c:pt>
                <c:pt idx="146">
                  <c:v>77085.0</c:v>
                </c:pt>
                <c:pt idx="147">
                  <c:v>77462.0</c:v>
                </c:pt>
                <c:pt idx="148">
                  <c:v>77896.0</c:v>
                </c:pt>
                <c:pt idx="149">
                  <c:v>78332.0</c:v>
                </c:pt>
                <c:pt idx="150">
                  <c:v>78790.0</c:v>
                </c:pt>
                <c:pt idx="151">
                  <c:v>79248.0</c:v>
                </c:pt>
                <c:pt idx="152">
                  <c:v>79700.0</c:v>
                </c:pt>
                <c:pt idx="153">
                  <c:v>80117.0</c:v>
                </c:pt>
                <c:pt idx="154">
                  <c:v>80557.0</c:v>
                </c:pt>
                <c:pt idx="155">
                  <c:v>80987.0</c:v>
                </c:pt>
                <c:pt idx="156">
                  <c:v>81419.0</c:v>
                </c:pt>
                <c:pt idx="157">
                  <c:v>81807.0</c:v>
                </c:pt>
                <c:pt idx="158">
                  <c:v>82247.0</c:v>
                </c:pt>
                <c:pt idx="159">
                  <c:v>82695.0</c:v>
                </c:pt>
                <c:pt idx="160">
                  <c:v>83126.0</c:v>
                </c:pt>
                <c:pt idx="161">
                  <c:v>83507.0</c:v>
                </c:pt>
                <c:pt idx="162">
                  <c:v>83947.0</c:v>
                </c:pt>
                <c:pt idx="163">
                  <c:v>84322.0</c:v>
                </c:pt>
                <c:pt idx="164">
                  <c:v>84710.0</c:v>
                </c:pt>
                <c:pt idx="165">
                  <c:v>85140.0</c:v>
                </c:pt>
                <c:pt idx="166">
                  <c:v>85558.0</c:v>
                </c:pt>
                <c:pt idx="167">
                  <c:v>85973.0</c:v>
                </c:pt>
                <c:pt idx="168">
                  <c:v>86393.0</c:v>
                </c:pt>
                <c:pt idx="169">
                  <c:v>86734.0</c:v>
                </c:pt>
                <c:pt idx="170">
                  <c:v>87172.0</c:v>
                </c:pt>
                <c:pt idx="171">
                  <c:v>87577.0</c:v>
                </c:pt>
                <c:pt idx="172">
                  <c:v>87971.0</c:v>
                </c:pt>
                <c:pt idx="173">
                  <c:v>88331.0</c:v>
                </c:pt>
                <c:pt idx="174">
                  <c:v>88721.0</c:v>
                </c:pt>
                <c:pt idx="175">
                  <c:v>89079.0</c:v>
                </c:pt>
                <c:pt idx="176">
                  <c:v>89460.0</c:v>
                </c:pt>
                <c:pt idx="177">
                  <c:v>89878.0</c:v>
                </c:pt>
                <c:pt idx="178">
                  <c:v>90304.0</c:v>
                </c:pt>
                <c:pt idx="179">
                  <c:v>90681.0</c:v>
                </c:pt>
                <c:pt idx="180">
                  <c:v>91039.0</c:v>
                </c:pt>
                <c:pt idx="181">
                  <c:v>91411.0</c:v>
                </c:pt>
                <c:pt idx="182">
                  <c:v>91774.0</c:v>
                </c:pt>
                <c:pt idx="183">
                  <c:v>92188.0</c:v>
                </c:pt>
                <c:pt idx="184">
                  <c:v>92585.0</c:v>
                </c:pt>
                <c:pt idx="185">
                  <c:v>92727.0</c:v>
                </c:pt>
                <c:pt idx="186">
                  <c:v>93048.0</c:v>
                </c:pt>
                <c:pt idx="187">
                  <c:v>93440.0</c:v>
                </c:pt>
                <c:pt idx="188">
                  <c:v>93793.0</c:v>
                </c:pt>
                <c:pt idx="189">
                  <c:v>94182.0</c:v>
                </c:pt>
                <c:pt idx="190">
                  <c:v>94294.0</c:v>
                </c:pt>
                <c:pt idx="191">
                  <c:v>94622.0</c:v>
                </c:pt>
                <c:pt idx="192">
                  <c:v>94987.0</c:v>
                </c:pt>
                <c:pt idx="193">
                  <c:v>95308.0</c:v>
                </c:pt>
                <c:pt idx="194">
                  <c:v>95713.0</c:v>
                </c:pt>
                <c:pt idx="195">
                  <c:v>96099.0</c:v>
                </c:pt>
                <c:pt idx="196">
                  <c:v>96479.0</c:v>
                </c:pt>
                <c:pt idx="197">
                  <c:v>96860.0</c:v>
                </c:pt>
                <c:pt idx="198">
                  <c:v>97247.0</c:v>
                </c:pt>
                <c:pt idx="199">
                  <c:v>97480.0</c:v>
                </c:pt>
                <c:pt idx="200">
                  <c:v>97802.0</c:v>
                </c:pt>
                <c:pt idx="201">
                  <c:v>98157.0</c:v>
                </c:pt>
                <c:pt idx="202">
                  <c:v>98390.0</c:v>
                </c:pt>
                <c:pt idx="203">
                  <c:v>98766.0</c:v>
                </c:pt>
                <c:pt idx="204">
                  <c:v>99119.0</c:v>
                </c:pt>
                <c:pt idx="205">
                  <c:v>99474.0</c:v>
                </c:pt>
                <c:pt idx="206">
                  <c:v>99867.0</c:v>
                </c:pt>
                <c:pt idx="207">
                  <c:v>100289.0</c:v>
                </c:pt>
                <c:pt idx="208">
                  <c:v>100626.0</c:v>
                </c:pt>
                <c:pt idx="209">
                  <c:v>101046.0</c:v>
                </c:pt>
                <c:pt idx="210">
                  <c:v>101410.0</c:v>
                </c:pt>
                <c:pt idx="211">
                  <c:v>101751.0</c:v>
                </c:pt>
                <c:pt idx="212">
                  <c:v>102148.0</c:v>
                </c:pt>
                <c:pt idx="213">
                  <c:v>102536.0</c:v>
                </c:pt>
                <c:pt idx="214">
                  <c:v>102960.0</c:v>
                </c:pt>
                <c:pt idx="215">
                  <c:v>103262.0</c:v>
                </c:pt>
                <c:pt idx="216">
                  <c:v>103709.0</c:v>
                </c:pt>
                <c:pt idx="217">
                  <c:v>104132.0</c:v>
                </c:pt>
                <c:pt idx="218">
                  <c:v>104523.0</c:v>
                </c:pt>
                <c:pt idx="219">
                  <c:v>104958.0</c:v>
                </c:pt>
                <c:pt idx="220">
                  <c:v>105414.0</c:v>
                </c:pt>
                <c:pt idx="221">
                  <c:v>105834.0</c:v>
                </c:pt>
                <c:pt idx="222">
                  <c:v>106259.0</c:v>
                </c:pt>
                <c:pt idx="223">
                  <c:v>106661.0</c:v>
                </c:pt>
                <c:pt idx="224">
                  <c:v>107105.0</c:v>
                </c:pt>
                <c:pt idx="225">
                  <c:v>107552.0</c:v>
                </c:pt>
                <c:pt idx="226">
                  <c:v>107928.0</c:v>
                </c:pt>
                <c:pt idx="227">
                  <c:v>108362.0</c:v>
                </c:pt>
                <c:pt idx="228">
                  <c:v>108770.0</c:v>
                </c:pt>
                <c:pt idx="229">
                  <c:v>109040.0</c:v>
                </c:pt>
                <c:pt idx="230">
                  <c:v>109448.0</c:v>
                </c:pt>
                <c:pt idx="231">
                  <c:v>109938.0</c:v>
                </c:pt>
                <c:pt idx="232">
                  <c:v>110312.0</c:v>
                </c:pt>
                <c:pt idx="233">
                  <c:v>110729.0</c:v>
                </c:pt>
                <c:pt idx="234">
                  <c:v>111167.0</c:v>
                </c:pt>
                <c:pt idx="235">
                  <c:v>111604.0</c:v>
                </c:pt>
                <c:pt idx="236">
                  <c:v>112069.0</c:v>
                </c:pt>
                <c:pt idx="237">
                  <c:v>112503.0</c:v>
                </c:pt>
                <c:pt idx="238">
                  <c:v>112880.0</c:v>
                </c:pt>
                <c:pt idx="239">
                  <c:v>113295.0</c:v>
                </c:pt>
                <c:pt idx="240">
                  <c:v>113629.0</c:v>
                </c:pt>
                <c:pt idx="241">
                  <c:v>114004.0</c:v>
                </c:pt>
                <c:pt idx="242">
                  <c:v>114361.0</c:v>
                </c:pt>
                <c:pt idx="243">
                  <c:v>114703.0</c:v>
                </c:pt>
                <c:pt idx="244">
                  <c:v>115126.0</c:v>
                </c:pt>
                <c:pt idx="245">
                  <c:v>115496.0</c:v>
                </c:pt>
                <c:pt idx="246">
                  <c:v>115847.0</c:v>
                </c:pt>
                <c:pt idx="247">
                  <c:v>116235.0</c:v>
                </c:pt>
                <c:pt idx="248">
                  <c:v>116652.0</c:v>
                </c:pt>
                <c:pt idx="249">
                  <c:v>117055.0</c:v>
                </c:pt>
                <c:pt idx="250">
                  <c:v>117465.0</c:v>
                </c:pt>
                <c:pt idx="251">
                  <c:v>117831.0</c:v>
                </c:pt>
                <c:pt idx="252">
                  <c:v>118222.0</c:v>
                </c:pt>
                <c:pt idx="253">
                  <c:v>118602.0</c:v>
                </c:pt>
                <c:pt idx="254">
                  <c:v>118966.0</c:v>
                </c:pt>
                <c:pt idx="255">
                  <c:v>119352.0</c:v>
                </c:pt>
                <c:pt idx="256">
                  <c:v>119771.0</c:v>
                </c:pt>
                <c:pt idx="257">
                  <c:v>120128.0</c:v>
                </c:pt>
                <c:pt idx="258">
                  <c:v>120496.0</c:v>
                </c:pt>
                <c:pt idx="259">
                  <c:v>120892.0</c:v>
                </c:pt>
                <c:pt idx="260">
                  <c:v>121245.0</c:v>
                </c:pt>
                <c:pt idx="261">
                  <c:v>121634.0</c:v>
                </c:pt>
                <c:pt idx="262">
                  <c:v>122036.0</c:v>
                </c:pt>
                <c:pt idx="263">
                  <c:v>122359.0</c:v>
                </c:pt>
                <c:pt idx="264">
                  <c:v>122665.0</c:v>
                </c:pt>
                <c:pt idx="265">
                  <c:v>122984.0</c:v>
                </c:pt>
                <c:pt idx="266">
                  <c:v>123288.0</c:v>
                </c:pt>
                <c:pt idx="267">
                  <c:v>123693.0</c:v>
                </c:pt>
                <c:pt idx="268">
                  <c:v>124101.0</c:v>
                </c:pt>
                <c:pt idx="269">
                  <c:v>124506.0</c:v>
                </c:pt>
                <c:pt idx="270">
                  <c:v>124837.0</c:v>
                </c:pt>
                <c:pt idx="271">
                  <c:v>125198.0</c:v>
                </c:pt>
                <c:pt idx="272">
                  <c:v>125448.0</c:v>
                </c:pt>
                <c:pt idx="273">
                  <c:v>125783.0</c:v>
                </c:pt>
                <c:pt idx="274">
                  <c:v>126148.0</c:v>
                </c:pt>
                <c:pt idx="275">
                  <c:v>126538.0</c:v>
                </c:pt>
                <c:pt idx="276">
                  <c:v>126912.0</c:v>
                </c:pt>
                <c:pt idx="277">
                  <c:v>127235.0</c:v>
                </c:pt>
                <c:pt idx="278">
                  <c:v>127564.0</c:v>
                </c:pt>
                <c:pt idx="279">
                  <c:v>127876.0</c:v>
                </c:pt>
                <c:pt idx="280">
                  <c:v>128171.0</c:v>
                </c:pt>
                <c:pt idx="281">
                  <c:v>128477.0</c:v>
                </c:pt>
                <c:pt idx="282">
                  <c:v>128827.0</c:v>
                </c:pt>
                <c:pt idx="283">
                  <c:v>129168.0</c:v>
                </c:pt>
                <c:pt idx="284">
                  <c:v>129306.0</c:v>
                </c:pt>
                <c:pt idx="285">
                  <c:v>129512.0</c:v>
                </c:pt>
                <c:pt idx="286">
                  <c:v>129769.0</c:v>
                </c:pt>
                <c:pt idx="287">
                  <c:v>130035.0</c:v>
                </c:pt>
                <c:pt idx="288">
                  <c:v>130470.0</c:v>
                </c:pt>
                <c:pt idx="289">
                  <c:v>130831.0</c:v>
                </c:pt>
                <c:pt idx="290">
                  <c:v>131199.0</c:v>
                </c:pt>
                <c:pt idx="291">
                  <c:v>131517.0</c:v>
                </c:pt>
                <c:pt idx="292">
                  <c:v>131793.0</c:v>
                </c:pt>
                <c:pt idx="293">
                  <c:v>131931.0</c:v>
                </c:pt>
                <c:pt idx="294">
                  <c:v>132153.0</c:v>
                </c:pt>
                <c:pt idx="295">
                  <c:v>132504.0</c:v>
                </c:pt>
                <c:pt idx="296">
                  <c:v>132868.0</c:v>
                </c:pt>
                <c:pt idx="297">
                  <c:v>133226.0</c:v>
                </c:pt>
                <c:pt idx="298">
                  <c:v>133521.0</c:v>
                </c:pt>
                <c:pt idx="299">
                  <c:v>133838.0</c:v>
                </c:pt>
                <c:pt idx="300">
                  <c:v>134220.0</c:v>
                </c:pt>
                <c:pt idx="301">
                  <c:v>134476.0</c:v>
                </c:pt>
                <c:pt idx="302">
                  <c:v>134630.0</c:v>
                </c:pt>
                <c:pt idx="303">
                  <c:v>134974.0</c:v>
                </c:pt>
                <c:pt idx="304">
                  <c:v>135399.0</c:v>
                </c:pt>
                <c:pt idx="305">
                  <c:v>135809.0</c:v>
                </c:pt>
                <c:pt idx="306">
                  <c:v>136237.0</c:v>
                </c:pt>
                <c:pt idx="307">
                  <c:v>136663.0</c:v>
                </c:pt>
                <c:pt idx="308">
                  <c:v>137079.0</c:v>
                </c:pt>
                <c:pt idx="309">
                  <c:v>137472.0</c:v>
                </c:pt>
                <c:pt idx="310">
                  <c:v>137931.0</c:v>
                </c:pt>
                <c:pt idx="311">
                  <c:v>138305.0</c:v>
                </c:pt>
                <c:pt idx="312">
                  <c:v>138704.0</c:v>
                </c:pt>
                <c:pt idx="313">
                  <c:v>139088.0</c:v>
                </c:pt>
                <c:pt idx="314">
                  <c:v>139556.0</c:v>
                </c:pt>
                <c:pt idx="315">
                  <c:v>139949.0</c:v>
                </c:pt>
                <c:pt idx="316">
                  <c:v>140323.0</c:v>
                </c:pt>
                <c:pt idx="317">
                  <c:v>140788.0</c:v>
                </c:pt>
                <c:pt idx="318">
                  <c:v>141117.0</c:v>
                </c:pt>
                <c:pt idx="319">
                  <c:v>141524.0</c:v>
                </c:pt>
                <c:pt idx="320">
                  <c:v>141982.0</c:v>
                </c:pt>
                <c:pt idx="321">
                  <c:v>142361.0</c:v>
                </c:pt>
                <c:pt idx="322">
                  <c:v>142820.0</c:v>
                </c:pt>
                <c:pt idx="323">
                  <c:v>143348.0</c:v>
                </c:pt>
                <c:pt idx="324">
                  <c:v>143785.0</c:v>
                </c:pt>
                <c:pt idx="325">
                  <c:v>144219.0</c:v>
                </c:pt>
                <c:pt idx="326">
                  <c:v>144658.0</c:v>
                </c:pt>
                <c:pt idx="327">
                  <c:v>145144.0</c:v>
                </c:pt>
                <c:pt idx="328">
                  <c:v>145584.0</c:v>
                </c:pt>
                <c:pt idx="329">
                  <c:v>146030.0</c:v>
                </c:pt>
                <c:pt idx="330">
                  <c:v>146406.0</c:v>
                </c:pt>
                <c:pt idx="331">
                  <c:v>146877.0</c:v>
                </c:pt>
                <c:pt idx="332">
                  <c:v>147334.0</c:v>
                </c:pt>
                <c:pt idx="333">
                  <c:v>147719.0</c:v>
                </c:pt>
                <c:pt idx="334">
                  <c:v>148167.0</c:v>
                </c:pt>
                <c:pt idx="335">
                  <c:v>148617.0</c:v>
                </c:pt>
                <c:pt idx="336">
                  <c:v>149098.0</c:v>
                </c:pt>
                <c:pt idx="337">
                  <c:v>149478.0</c:v>
                </c:pt>
                <c:pt idx="338">
                  <c:v>149873.0</c:v>
                </c:pt>
                <c:pt idx="339">
                  <c:v>150312.0</c:v>
                </c:pt>
                <c:pt idx="340">
                  <c:v>150722.0</c:v>
                </c:pt>
                <c:pt idx="341">
                  <c:v>150996.0</c:v>
                </c:pt>
                <c:pt idx="342">
                  <c:v>151451.0</c:v>
                </c:pt>
                <c:pt idx="343">
                  <c:v>151865.0</c:v>
                </c:pt>
                <c:pt idx="344">
                  <c:v>152327.0</c:v>
                </c:pt>
                <c:pt idx="345">
                  <c:v>152690.0</c:v>
                </c:pt>
                <c:pt idx="346">
                  <c:v>153110.0</c:v>
                </c:pt>
                <c:pt idx="347">
                  <c:v>153480.0</c:v>
                </c:pt>
                <c:pt idx="348">
                  <c:v>153862.0</c:v>
                </c:pt>
                <c:pt idx="349">
                  <c:v>154238.0</c:v>
                </c:pt>
                <c:pt idx="350">
                  <c:v>154647.0</c:v>
                </c:pt>
                <c:pt idx="351">
                  <c:v>154999.0</c:v>
                </c:pt>
                <c:pt idx="352">
                  <c:v>155358.0</c:v>
                </c:pt>
                <c:pt idx="353">
                  <c:v>155800.0</c:v>
                </c:pt>
                <c:pt idx="354">
                  <c:v>156199.0</c:v>
                </c:pt>
                <c:pt idx="355">
                  <c:v>156482.0</c:v>
                </c:pt>
                <c:pt idx="356">
                  <c:v>156787.0</c:v>
                </c:pt>
                <c:pt idx="357">
                  <c:v>157045.0</c:v>
                </c:pt>
                <c:pt idx="358">
                  <c:v>157367.0</c:v>
                </c:pt>
                <c:pt idx="359">
                  <c:v>157691.0</c:v>
                </c:pt>
                <c:pt idx="360">
                  <c:v>158014.0</c:v>
                </c:pt>
                <c:pt idx="361">
                  <c:v>158397.0</c:v>
                </c:pt>
                <c:pt idx="362">
                  <c:v>158718.0</c:v>
                </c:pt>
                <c:pt idx="363">
                  <c:v>158994.0</c:v>
                </c:pt>
                <c:pt idx="364">
                  <c:v>159303.0</c:v>
                </c:pt>
                <c:pt idx="365">
                  <c:v>159623.0</c:v>
                </c:pt>
                <c:pt idx="366">
                  <c:v>159999.0</c:v>
                </c:pt>
                <c:pt idx="367">
                  <c:v>160362.0</c:v>
                </c:pt>
                <c:pt idx="368">
                  <c:v>160703.0</c:v>
                </c:pt>
                <c:pt idx="369">
                  <c:v>160989.0</c:v>
                </c:pt>
                <c:pt idx="370">
                  <c:v>161357.0</c:v>
                </c:pt>
                <c:pt idx="371">
                  <c:v>161687.0</c:v>
                </c:pt>
                <c:pt idx="372">
                  <c:v>161985.0</c:v>
                </c:pt>
                <c:pt idx="373">
                  <c:v>162312.0</c:v>
                </c:pt>
                <c:pt idx="374">
                  <c:v>162644.0</c:v>
                </c:pt>
                <c:pt idx="375">
                  <c:v>162771.0</c:v>
                </c:pt>
                <c:pt idx="376">
                  <c:v>163150.0</c:v>
                </c:pt>
                <c:pt idx="377">
                  <c:v>163456.0</c:v>
                </c:pt>
                <c:pt idx="378">
                  <c:v>163846.0</c:v>
                </c:pt>
                <c:pt idx="379">
                  <c:v>164214.0</c:v>
                </c:pt>
                <c:pt idx="380">
                  <c:v>164533.0</c:v>
                </c:pt>
                <c:pt idx="381">
                  <c:v>164950.0</c:v>
                </c:pt>
                <c:pt idx="382">
                  <c:v>165225.0</c:v>
                </c:pt>
                <c:pt idx="383">
                  <c:v>165624.0</c:v>
                </c:pt>
                <c:pt idx="384">
                  <c:v>166032.0</c:v>
                </c:pt>
                <c:pt idx="385">
                  <c:v>166468.0</c:v>
                </c:pt>
                <c:pt idx="386">
                  <c:v>166869.0</c:v>
                </c:pt>
                <c:pt idx="387">
                  <c:v>167254.0</c:v>
                </c:pt>
                <c:pt idx="388">
                  <c:v>167675.0</c:v>
                </c:pt>
                <c:pt idx="389">
                  <c:v>168030.0</c:v>
                </c:pt>
                <c:pt idx="390">
                  <c:v>168482.0</c:v>
                </c:pt>
                <c:pt idx="391">
                  <c:v>168927.0</c:v>
                </c:pt>
                <c:pt idx="392">
                  <c:v>169368.0</c:v>
                </c:pt>
                <c:pt idx="393">
                  <c:v>169799.0</c:v>
                </c:pt>
                <c:pt idx="394">
                  <c:v>170302.0</c:v>
                </c:pt>
                <c:pt idx="395">
                  <c:v>170761.0</c:v>
                </c:pt>
                <c:pt idx="396">
                  <c:v>171234.0</c:v>
                </c:pt>
                <c:pt idx="397">
                  <c:v>171716.0</c:v>
                </c:pt>
                <c:pt idx="398">
                  <c:v>172231.0</c:v>
                </c:pt>
                <c:pt idx="399">
                  <c:v>172706.0</c:v>
                </c:pt>
                <c:pt idx="400">
                  <c:v>172952.0</c:v>
                </c:pt>
                <c:pt idx="401">
                  <c:v>173417.0</c:v>
                </c:pt>
                <c:pt idx="402">
                  <c:v>173923.0</c:v>
                </c:pt>
                <c:pt idx="403">
                  <c:v>174441.0</c:v>
                </c:pt>
                <c:pt idx="404">
                  <c:v>174748.0</c:v>
                </c:pt>
                <c:pt idx="405">
                  <c:v>175206.0</c:v>
                </c:pt>
                <c:pt idx="406">
                  <c:v>175583.0</c:v>
                </c:pt>
                <c:pt idx="407">
                  <c:v>176083.0</c:v>
                </c:pt>
                <c:pt idx="408">
                  <c:v>176363.0</c:v>
                </c:pt>
                <c:pt idx="409">
                  <c:v>176793.0</c:v>
                </c:pt>
                <c:pt idx="410">
                  <c:v>177221.0</c:v>
                </c:pt>
                <c:pt idx="411">
                  <c:v>177707.0</c:v>
                </c:pt>
                <c:pt idx="412">
                  <c:v>178106.0</c:v>
                </c:pt>
                <c:pt idx="413">
                  <c:v>178440.0</c:v>
                </c:pt>
                <c:pt idx="414">
                  <c:v>178945.0</c:v>
                </c:pt>
                <c:pt idx="416">
                  <c:v>179417.0</c:v>
                </c:pt>
                <c:pt idx="417">
                  <c:v>179904.0</c:v>
                </c:pt>
                <c:pt idx="418">
                  <c:v>180304.0</c:v>
                </c:pt>
                <c:pt idx="419">
                  <c:v>180750.0</c:v>
                </c:pt>
                <c:pt idx="420">
                  <c:v>181176.0</c:v>
                </c:pt>
                <c:pt idx="421">
                  <c:v>181472.0</c:v>
                </c:pt>
                <c:pt idx="422">
                  <c:v>181893.0</c:v>
                </c:pt>
                <c:pt idx="423">
                  <c:v>182197.0</c:v>
                </c:pt>
                <c:pt idx="424">
                  <c:v>182624.0</c:v>
                </c:pt>
                <c:pt idx="425">
                  <c:v>183052.0</c:v>
                </c:pt>
                <c:pt idx="426">
                  <c:v>183457.0</c:v>
                </c:pt>
                <c:pt idx="427">
                  <c:v>183861.0</c:v>
                </c:pt>
                <c:pt idx="428">
                  <c:v>184257.0</c:v>
                </c:pt>
                <c:pt idx="429">
                  <c:v>184579.0</c:v>
                </c:pt>
                <c:pt idx="430">
                  <c:v>184960.0</c:v>
                </c:pt>
                <c:pt idx="431">
                  <c:v>185320.0</c:v>
                </c:pt>
                <c:pt idx="432">
                  <c:v>185633.0</c:v>
                </c:pt>
                <c:pt idx="433">
                  <c:v>185995.0</c:v>
                </c:pt>
                <c:pt idx="434">
                  <c:v>186351.0</c:v>
                </c:pt>
                <c:pt idx="435">
                  <c:v>186685.0</c:v>
                </c:pt>
                <c:pt idx="436">
                  <c:v>187025.0</c:v>
                </c:pt>
                <c:pt idx="437">
                  <c:v>187277.0</c:v>
                </c:pt>
                <c:pt idx="438">
                  <c:v>187636.0</c:v>
                </c:pt>
                <c:pt idx="439">
                  <c:v>188017.0</c:v>
                </c:pt>
                <c:pt idx="440">
                  <c:v>188248.0</c:v>
                </c:pt>
                <c:pt idx="441">
                  <c:v>188589.0</c:v>
                </c:pt>
                <c:pt idx="442">
                  <c:v>188911.0</c:v>
                </c:pt>
                <c:pt idx="443">
                  <c:v>189145.0</c:v>
                </c:pt>
                <c:pt idx="444">
                  <c:v>189437.0</c:v>
                </c:pt>
                <c:pt idx="445">
                  <c:v>189732.0</c:v>
                </c:pt>
                <c:pt idx="446">
                  <c:v>190044.0</c:v>
                </c:pt>
                <c:pt idx="447">
                  <c:v>190346.0</c:v>
                </c:pt>
                <c:pt idx="448">
                  <c:v>190654.0</c:v>
                </c:pt>
                <c:pt idx="449">
                  <c:v>190968.0</c:v>
                </c:pt>
                <c:pt idx="450">
                  <c:v>191266.0</c:v>
                </c:pt>
                <c:pt idx="451">
                  <c:v>191516.0</c:v>
                </c:pt>
                <c:pt idx="452">
                  <c:v>191764.0</c:v>
                </c:pt>
                <c:pt idx="453">
                  <c:v>192081.0</c:v>
                </c:pt>
                <c:pt idx="454">
                  <c:v>192378.0</c:v>
                </c:pt>
                <c:pt idx="455">
                  <c:v>192717.0</c:v>
                </c:pt>
                <c:pt idx="456">
                  <c:v>193059.0</c:v>
                </c:pt>
                <c:pt idx="457">
                  <c:v>193390.0</c:v>
                </c:pt>
                <c:pt idx="458">
                  <c:v>193683.0</c:v>
                </c:pt>
                <c:pt idx="459">
                  <c:v>194013.0</c:v>
                </c:pt>
                <c:pt idx="460">
                  <c:v>194301.0</c:v>
                </c:pt>
                <c:pt idx="461">
                  <c:v>194677.0</c:v>
                </c:pt>
                <c:pt idx="462">
                  <c:v>194939.0</c:v>
                </c:pt>
                <c:pt idx="463">
                  <c:v>195273.0</c:v>
                </c:pt>
                <c:pt idx="464">
                  <c:v>195478.0</c:v>
                </c:pt>
                <c:pt idx="465">
                  <c:v>195801.0</c:v>
                </c:pt>
                <c:pt idx="466">
                  <c:v>196090.0</c:v>
                </c:pt>
                <c:pt idx="467">
                  <c:v>196374.0</c:v>
                </c:pt>
                <c:pt idx="468">
                  <c:v>196625.0</c:v>
                </c:pt>
                <c:pt idx="469">
                  <c:v>196914.0</c:v>
                </c:pt>
                <c:pt idx="470">
                  <c:v>197268.0</c:v>
                </c:pt>
                <c:pt idx="471">
                  <c:v>197662.0</c:v>
                </c:pt>
                <c:pt idx="472">
                  <c:v>198063.0</c:v>
                </c:pt>
                <c:pt idx="473">
                  <c:v>198423.0</c:v>
                </c:pt>
                <c:pt idx="474">
                  <c:v>198590.0</c:v>
                </c:pt>
                <c:pt idx="475">
                  <c:v>198924.0</c:v>
                </c:pt>
                <c:pt idx="476">
                  <c:v>199335.0</c:v>
                </c:pt>
                <c:pt idx="477">
                  <c:v>199720.0</c:v>
                </c:pt>
              </c:numCache>
            </c:numRef>
          </c:xVal>
          <c:yVal>
            <c:numRef>
              <c:f>Gas!$K$2:$K$550</c:f>
              <c:numCache>
                <c:formatCode>0.00</c:formatCode>
                <c:ptCount val="549"/>
                <c:pt idx="1">
                  <c:v>37.40860601702026</c:v>
                </c:pt>
                <c:pt idx="2">
                  <c:v>32.39674065748806</c:v>
                </c:pt>
                <c:pt idx="3">
                  <c:v>43.75203915171289</c:v>
                </c:pt>
                <c:pt idx="4">
                  <c:v>44.03985292373384</c:v>
                </c:pt>
                <c:pt idx="5">
                  <c:v>38.35238873009391</c:v>
                </c:pt>
                <c:pt idx="6">
                  <c:v>52.82175226586103</c:v>
                </c:pt>
                <c:pt idx="7">
                  <c:v>40.99870145201275</c:v>
                </c:pt>
                <c:pt idx="8">
                  <c:v>46.9449378330373</c:v>
                </c:pt>
                <c:pt idx="9">
                  <c:v>41.9621273166801</c:v>
                </c:pt>
                <c:pt idx="10">
                  <c:v>59.43396226415094</c:v>
                </c:pt>
                <c:pt idx="11">
                  <c:v>30.70422535211268</c:v>
                </c:pt>
                <c:pt idx="12">
                  <c:v>41.59157734990041</c:v>
                </c:pt>
                <c:pt idx="13">
                  <c:v>60.47008547008547</c:v>
                </c:pt>
                <c:pt idx="14">
                  <c:v>33.28530259365994</c:v>
                </c:pt>
                <c:pt idx="15">
                  <c:v>43.72442773415902</c:v>
                </c:pt>
                <c:pt idx="16">
                  <c:v>49.32730480811646</c:v>
                </c:pt>
                <c:pt idx="17">
                  <c:v>49.69762941461054</c:v>
                </c:pt>
                <c:pt idx="18">
                  <c:v>43.7604550016728</c:v>
                </c:pt>
                <c:pt idx="19">
                  <c:v>42.65402843601896</c:v>
                </c:pt>
                <c:pt idx="20">
                  <c:v>60.76446593140958</c:v>
                </c:pt>
                <c:pt idx="21">
                  <c:v>46.79983119988746</c:v>
                </c:pt>
                <c:pt idx="22">
                  <c:v>36.2281822051937</c:v>
                </c:pt>
                <c:pt idx="23">
                  <c:v>47.8960396039604</c:v>
                </c:pt>
                <c:pt idx="24">
                  <c:v>45.6745182012848</c:v>
                </c:pt>
                <c:pt idx="25">
                  <c:v>40.15714589084732</c:v>
                </c:pt>
                <c:pt idx="26">
                  <c:v>54.76900149031296</c:v>
                </c:pt>
                <c:pt idx="27">
                  <c:v>41.06333591245716</c:v>
                </c:pt>
                <c:pt idx="28">
                  <c:v>41.1863083955848</c:v>
                </c:pt>
                <c:pt idx="29">
                  <c:v>47.00119734407314</c:v>
                </c:pt>
                <c:pt idx="30">
                  <c:v>42.36932257708034</c:v>
                </c:pt>
                <c:pt idx="31">
                  <c:v>48.5627653123105</c:v>
                </c:pt>
                <c:pt idx="32">
                  <c:v>41.51713763833673</c:v>
                </c:pt>
                <c:pt idx="33">
                  <c:v>48.51614434947768</c:v>
                </c:pt>
                <c:pt idx="34">
                  <c:v>42.34805674086034</c:v>
                </c:pt>
                <c:pt idx="35">
                  <c:v>40.12079378774806</c:v>
                </c:pt>
                <c:pt idx="36">
                  <c:v>43.87454710144927</c:v>
                </c:pt>
                <c:pt idx="37">
                  <c:v>45.16052034849027</c:v>
                </c:pt>
                <c:pt idx="38">
                  <c:v>38.14883619276582</c:v>
                </c:pt>
                <c:pt idx="39">
                  <c:v>42.86494158750956</c:v>
                </c:pt>
                <c:pt idx="40">
                  <c:v>45.47474275023387</c:v>
                </c:pt>
                <c:pt idx="41">
                  <c:v>39.52222222222222</c:v>
                </c:pt>
                <c:pt idx="42">
                  <c:v>39.4489247311828</c:v>
                </c:pt>
                <c:pt idx="43">
                  <c:v>40.61941631923764</c:v>
                </c:pt>
                <c:pt idx="44">
                  <c:v>36.9473112438892</c:v>
                </c:pt>
                <c:pt idx="45">
                  <c:v>44.11610878661088</c:v>
                </c:pt>
                <c:pt idx="46">
                  <c:v>31.68433451118963</c:v>
                </c:pt>
                <c:pt idx="47">
                  <c:v>38.40885142255006</c:v>
                </c:pt>
                <c:pt idx="48">
                  <c:v>34.67141809034693</c:v>
                </c:pt>
                <c:pt idx="49">
                  <c:v>32.42427193922275</c:v>
                </c:pt>
                <c:pt idx="50">
                  <c:v>45.03095104108048</c:v>
                </c:pt>
                <c:pt idx="51">
                  <c:v>38.73096987118066</c:v>
                </c:pt>
                <c:pt idx="52">
                  <c:v>41.5191256830601</c:v>
                </c:pt>
                <c:pt idx="53">
                  <c:v>40.45196529934668</c:v>
                </c:pt>
                <c:pt idx="54">
                  <c:v>37.05336951605609</c:v>
                </c:pt>
                <c:pt idx="55">
                  <c:v>36.5741301975997</c:v>
                </c:pt>
                <c:pt idx="56">
                  <c:v>40.0894945591376</c:v>
                </c:pt>
                <c:pt idx="57">
                  <c:v>40.55668124133518</c:v>
                </c:pt>
                <c:pt idx="58">
                  <c:v>39.3279210769705</c:v>
                </c:pt>
                <c:pt idx="59">
                  <c:v>38.11312878313504</c:v>
                </c:pt>
                <c:pt idx="60">
                  <c:v>36.88791024431163</c:v>
                </c:pt>
                <c:pt idx="61">
                  <c:v>37.96563027714314</c:v>
                </c:pt>
                <c:pt idx="62">
                  <c:v>42.30356504113509</c:v>
                </c:pt>
                <c:pt idx="63">
                  <c:v>40.53904170363798</c:v>
                </c:pt>
                <c:pt idx="64">
                  <c:v>42.59839436068142</c:v>
                </c:pt>
                <c:pt idx="65">
                  <c:v>43.94282897979301</c:v>
                </c:pt>
                <c:pt idx="66">
                  <c:v>44.15233906437425</c:v>
                </c:pt>
                <c:pt idx="67">
                  <c:v>47.69366585742662</c:v>
                </c:pt>
                <c:pt idx="68">
                  <c:v>55.21546516310914</c:v>
                </c:pt>
                <c:pt idx="69">
                  <c:v>32.03791469194313</c:v>
                </c:pt>
                <c:pt idx="70">
                  <c:v>45.58517490833416</c:v>
                </c:pt>
                <c:pt idx="71">
                  <c:v>47.47576061517886</c:v>
                </c:pt>
                <c:pt idx="72">
                  <c:v>46.72493469961825</c:v>
                </c:pt>
                <c:pt idx="73">
                  <c:v>56.42035130224107</c:v>
                </c:pt>
                <c:pt idx="74">
                  <c:v>42.30077890952666</c:v>
                </c:pt>
                <c:pt idx="75">
                  <c:v>48.6806282722513</c:v>
                </c:pt>
                <c:pt idx="76">
                  <c:v>49.11901081916537</c:v>
                </c:pt>
                <c:pt idx="77">
                  <c:v>47.66619519094767</c:v>
                </c:pt>
                <c:pt idx="78">
                  <c:v>45.05864256873679</c:v>
                </c:pt>
                <c:pt idx="79">
                  <c:v>48.90704349746081</c:v>
                </c:pt>
                <c:pt idx="80">
                  <c:v>48.2731004104515</c:v>
                </c:pt>
                <c:pt idx="81">
                  <c:v>47.29754657812211</c:v>
                </c:pt>
                <c:pt idx="82">
                  <c:v>48.02313454062767</c:v>
                </c:pt>
                <c:pt idx="83">
                  <c:v>46.25950453765023</c:v>
                </c:pt>
                <c:pt idx="84">
                  <c:v>42.3335198656967</c:v>
                </c:pt>
                <c:pt idx="85">
                  <c:v>41.23441265849314</c:v>
                </c:pt>
                <c:pt idx="86">
                  <c:v>43.94117020142812</c:v>
                </c:pt>
                <c:pt idx="87">
                  <c:v>40.6911928651059</c:v>
                </c:pt>
                <c:pt idx="88">
                  <c:v>39.4305351006382</c:v>
                </c:pt>
                <c:pt idx="89">
                  <c:v>44.08104196816208</c:v>
                </c:pt>
                <c:pt idx="90">
                  <c:v>40.46146293568974</c:v>
                </c:pt>
                <c:pt idx="91">
                  <c:v>41.87993978170869</c:v>
                </c:pt>
                <c:pt idx="92">
                  <c:v>47.63835616438356</c:v>
                </c:pt>
                <c:pt idx="93">
                  <c:v>39.56066945606694</c:v>
                </c:pt>
                <c:pt idx="94">
                  <c:v>45.1816271389973</c:v>
                </c:pt>
                <c:pt idx="95">
                  <c:v>41.4624988266216</c:v>
                </c:pt>
                <c:pt idx="96">
                  <c:v>45.82370419280291</c:v>
                </c:pt>
                <c:pt idx="97">
                  <c:v>41.44957983193278</c:v>
                </c:pt>
                <c:pt idx="98">
                  <c:v>44.2077649527807</c:v>
                </c:pt>
                <c:pt idx="99">
                  <c:v>43.9027123963237</c:v>
                </c:pt>
                <c:pt idx="100">
                  <c:v>40.43662430759205</c:v>
                </c:pt>
                <c:pt idx="101">
                  <c:v>37.2200983069361</c:v>
                </c:pt>
                <c:pt idx="102">
                  <c:v>47.84152066872781</c:v>
                </c:pt>
                <c:pt idx="103">
                  <c:v>40.6243081691388</c:v>
                </c:pt>
                <c:pt idx="104">
                  <c:v>40.22140221402214</c:v>
                </c:pt>
                <c:pt idx="105">
                  <c:v>39.5049395049395</c:v>
                </c:pt>
                <c:pt idx="106">
                  <c:v>39.53565874250165</c:v>
                </c:pt>
                <c:pt idx="107">
                  <c:v>44.40623567171022</c:v>
                </c:pt>
                <c:pt idx="108">
                  <c:v>32.02097235462344</c:v>
                </c:pt>
                <c:pt idx="109">
                  <c:v>46.05971093997257</c:v>
                </c:pt>
                <c:pt idx="110">
                  <c:v>41.83785950496042</c:v>
                </c:pt>
                <c:pt idx="111">
                  <c:v>40.36649214659685</c:v>
                </c:pt>
                <c:pt idx="112">
                  <c:v>40.1193139448173</c:v>
                </c:pt>
                <c:pt idx="113">
                  <c:v>37.35235123690661</c:v>
                </c:pt>
                <c:pt idx="114">
                  <c:v>40.76688085958074</c:v>
                </c:pt>
                <c:pt idx="115">
                  <c:v>36.10443864229765</c:v>
                </c:pt>
                <c:pt idx="116">
                  <c:v>37.03495560301225</c:v>
                </c:pt>
                <c:pt idx="117">
                  <c:v>39.3917963224894</c:v>
                </c:pt>
                <c:pt idx="118">
                  <c:v>35.71658961402</c:v>
                </c:pt>
                <c:pt idx="119">
                  <c:v>38.73196751121348</c:v>
                </c:pt>
                <c:pt idx="120">
                  <c:v>36.69486745628878</c:v>
                </c:pt>
                <c:pt idx="121">
                  <c:v>40.43648847474252</c:v>
                </c:pt>
                <c:pt idx="122">
                  <c:v>34.48424687095382</c:v>
                </c:pt>
                <c:pt idx="123">
                  <c:v>37.74630541871921</c:v>
                </c:pt>
                <c:pt idx="124">
                  <c:v>39.04511936007998</c:v>
                </c:pt>
                <c:pt idx="125">
                  <c:v>39.18575063613232</c:v>
                </c:pt>
                <c:pt idx="126">
                  <c:v>37.5281380641012</c:v>
                </c:pt>
                <c:pt idx="127">
                  <c:v>38.6047766833086</c:v>
                </c:pt>
                <c:pt idx="128">
                  <c:v>40.38944723618091</c:v>
                </c:pt>
                <c:pt idx="129">
                  <c:v>34.43051201671891</c:v>
                </c:pt>
                <c:pt idx="130">
                  <c:v>38.5</c:v>
                </c:pt>
                <c:pt idx="131">
                  <c:v>43.0</c:v>
                </c:pt>
                <c:pt idx="132">
                  <c:v>38.04347826086956</c:v>
                </c:pt>
                <c:pt idx="133">
                  <c:v>44.58148724703628</c:v>
                </c:pt>
                <c:pt idx="134">
                  <c:v>36.06793960923623</c:v>
                </c:pt>
                <c:pt idx="135">
                  <c:v>41.6177908113392</c:v>
                </c:pt>
                <c:pt idx="136">
                  <c:v>36.30778232884728</c:v>
                </c:pt>
                <c:pt idx="137">
                  <c:v>40.82946390882228</c:v>
                </c:pt>
                <c:pt idx="138">
                  <c:v>43.38578404774824</c:v>
                </c:pt>
                <c:pt idx="139">
                  <c:v>39.5155776931341</c:v>
                </c:pt>
                <c:pt idx="140">
                  <c:v>43.45868047736997</c:v>
                </c:pt>
                <c:pt idx="141">
                  <c:v>46.39940608760207</c:v>
                </c:pt>
                <c:pt idx="142">
                  <c:v>38.40941512125535</c:v>
                </c:pt>
                <c:pt idx="143">
                  <c:v>39.66</c:v>
                </c:pt>
                <c:pt idx="144">
                  <c:v>40.95619164871243</c:v>
                </c:pt>
                <c:pt idx="145">
                  <c:v>44.18517827142057</c:v>
                </c:pt>
                <c:pt idx="146">
                  <c:v>44.81993342076062</c:v>
                </c:pt>
                <c:pt idx="147">
                  <c:v>41.53625743883623</c:v>
                </c:pt>
                <c:pt idx="148">
                  <c:v>38.65216616152612</c:v>
                </c:pt>
                <c:pt idx="149">
                  <c:v>45.69633507853402</c:v>
                </c:pt>
                <c:pt idx="150">
                  <c:v>41.63940385314431</c:v>
                </c:pt>
                <c:pt idx="151">
                  <c:v>46.33134298147961</c:v>
                </c:pt>
                <c:pt idx="152">
                  <c:v>45.8684825693668</c:v>
                </c:pt>
                <c:pt idx="153">
                  <c:v>39.54898616638241</c:v>
                </c:pt>
                <c:pt idx="154">
                  <c:v>41.13799869195553</c:v>
                </c:pt>
                <c:pt idx="155">
                  <c:v>42.05882352941177</c:v>
                </c:pt>
                <c:pt idx="156">
                  <c:v>45.58482613277134</c:v>
                </c:pt>
                <c:pt idx="157">
                  <c:v>41.26342656598958</c:v>
                </c:pt>
                <c:pt idx="158">
                  <c:v>45.10930924766499</c:v>
                </c:pt>
                <c:pt idx="159">
                  <c:v>43.05074971164937</c:v>
                </c:pt>
                <c:pt idx="160">
                  <c:v>42.56936901352819</c:v>
                </c:pt>
                <c:pt idx="161">
                  <c:v>41.386052574408</c:v>
                </c:pt>
                <c:pt idx="162">
                  <c:v>44.06694728402485</c:v>
                </c:pt>
                <c:pt idx="163">
                  <c:v>41.32759951483074</c:v>
                </c:pt>
                <c:pt idx="164">
                  <c:v>38.59387430389818</c:v>
                </c:pt>
                <c:pt idx="165">
                  <c:v>42.71516597097992</c:v>
                </c:pt>
                <c:pt idx="166">
                  <c:v>41.38715741565252</c:v>
                </c:pt>
                <c:pt idx="167">
                  <c:v>41.53830766153231</c:v>
                </c:pt>
                <c:pt idx="168">
                  <c:v>49.00793650793651</c:v>
                </c:pt>
                <c:pt idx="169">
                  <c:v>35.2831556061704</c:v>
                </c:pt>
                <c:pt idx="170">
                  <c:v>41.0023419203747</c:v>
                </c:pt>
                <c:pt idx="171">
                  <c:v>43.92199349945828</c:v>
                </c:pt>
                <c:pt idx="172">
                  <c:v>40.25337147527585</c:v>
                </c:pt>
                <c:pt idx="173">
                  <c:v>43.26275264677575</c:v>
                </c:pt>
                <c:pt idx="174">
                  <c:v>36.8331602303843</c:v>
                </c:pt>
                <c:pt idx="175">
                  <c:v>38.7295747213505</c:v>
                </c:pt>
                <c:pt idx="176">
                  <c:v>39.94966970745517</c:v>
                </c:pt>
                <c:pt idx="177">
                  <c:v>38.33730959809139</c:v>
                </c:pt>
                <c:pt idx="178">
                  <c:v>46.26330653921356</c:v>
                </c:pt>
                <c:pt idx="179">
                  <c:v>38.17041084800647</c:v>
                </c:pt>
                <c:pt idx="180">
                  <c:v>37.23492723492723</c:v>
                </c:pt>
                <c:pt idx="181">
                  <c:v>40.60619323777219</c:v>
                </c:pt>
                <c:pt idx="182">
                  <c:v>36.84903748733536</c:v>
                </c:pt>
                <c:pt idx="183">
                  <c:v>40.6523234109441</c:v>
                </c:pt>
                <c:pt idx="184">
                  <c:v>40.8104494497583</c:v>
                </c:pt>
                <c:pt idx="185">
                  <c:v>35.16184828267853</c:v>
                </c:pt>
                <c:pt idx="186">
                  <c:v>36.27118644067797</c:v>
                </c:pt>
                <c:pt idx="187">
                  <c:v>39.91433816031002</c:v>
                </c:pt>
                <c:pt idx="188">
                  <c:v>36.10798650168729</c:v>
                </c:pt>
                <c:pt idx="189">
                  <c:v>38.92221555688862</c:v>
                </c:pt>
                <c:pt idx="190">
                  <c:v>38.1637547105173</c:v>
                </c:pt>
                <c:pt idx="191">
                  <c:v>40.10000000000001</c:v>
                </c:pt>
                <c:pt idx="192">
                  <c:v>41.8407160890521</c:v>
                </c:pt>
                <c:pt idx="193">
                  <c:v>34.5718901453958</c:v>
                </c:pt>
                <c:pt idx="194">
                  <c:v>38.78822739909884</c:v>
                </c:pt>
                <c:pt idx="195">
                  <c:v>35.1922726444323</c:v>
                </c:pt>
                <c:pt idx="196">
                  <c:v>37.98960831334932</c:v>
                </c:pt>
                <c:pt idx="197">
                  <c:v>40.37971998302927</c:v>
                </c:pt>
                <c:pt idx="198">
                  <c:v>39.7720271102896</c:v>
                </c:pt>
                <c:pt idx="199">
                  <c:v>42.5337714494341</c:v>
                </c:pt>
                <c:pt idx="200">
                  <c:v>39.25256472887151</c:v>
                </c:pt>
                <c:pt idx="201">
                  <c:v>31.49536832818703</c:v>
                </c:pt>
                <c:pt idx="202">
                  <c:v>41.21597737716507</c:v>
                </c:pt>
                <c:pt idx="203">
                  <c:v>39.29765886287625</c:v>
                </c:pt>
                <c:pt idx="204">
                  <c:v>39.1396176078257</c:v>
                </c:pt>
                <c:pt idx="205">
                  <c:v>38.93698630136986</c:v>
                </c:pt>
                <c:pt idx="206">
                  <c:v>43.13123561013046</c:v>
                </c:pt>
                <c:pt idx="207">
                  <c:v>39.90352785396765</c:v>
                </c:pt>
                <c:pt idx="208">
                  <c:v>44.45472571050892</c:v>
                </c:pt>
                <c:pt idx="209">
                  <c:v>40.6416078848198</c:v>
                </c:pt>
                <c:pt idx="210">
                  <c:v>42.9212421773527</c:v>
                </c:pt>
                <c:pt idx="211">
                  <c:v>37.04226882538303</c:v>
                </c:pt>
                <c:pt idx="212">
                  <c:v>41.42425190282557</c:v>
                </c:pt>
                <c:pt idx="213">
                  <c:v>37.8505129457743</c:v>
                </c:pt>
                <c:pt idx="214">
                  <c:v>43.22120285423038</c:v>
                </c:pt>
                <c:pt idx="215">
                  <c:v>36.00095272120995</c:v>
                </c:pt>
                <c:pt idx="216">
                  <c:v>43.65303932090935</c:v>
                </c:pt>
                <c:pt idx="217">
                  <c:v>46.07746863066013</c:v>
                </c:pt>
                <c:pt idx="218">
                  <c:v>37.33524355300859</c:v>
                </c:pt>
                <c:pt idx="219">
                  <c:v>47.04547909689965</c:v>
                </c:pt>
                <c:pt idx="220">
                  <c:v>41.33212505663797</c:v>
                </c:pt>
                <c:pt idx="221">
                  <c:v>47.53337859244173</c:v>
                </c:pt>
                <c:pt idx="222">
                  <c:v>42.4839871897518</c:v>
                </c:pt>
                <c:pt idx="223">
                  <c:v>43.09901414487783</c:v>
                </c:pt>
                <c:pt idx="224">
                  <c:v>38.60489419141339</c:v>
                </c:pt>
                <c:pt idx="225">
                  <c:v>49.38667256050392</c:v>
                </c:pt>
                <c:pt idx="226">
                  <c:v>37.6</c:v>
                </c:pt>
                <c:pt idx="227">
                  <c:v>42.2243807673628</c:v>
                </c:pt>
                <c:pt idx="228">
                  <c:v>38.99569583931133</c:v>
                </c:pt>
                <c:pt idx="229">
                  <c:v>48.03555555555555</c:v>
                </c:pt>
                <c:pt idx="230">
                  <c:v>36.37419585418156</c:v>
                </c:pt>
                <c:pt idx="231">
                  <c:v>45.81699346405228</c:v>
                </c:pt>
                <c:pt idx="232">
                  <c:v>41.31875414181577</c:v>
                </c:pt>
                <c:pt idx="233">
                  <c:v>42.13511597285526</c:v>
                </c:pt>
                <c:pt idx="234">
                  <c:v>43.84123175364927</c:v>
                </c:pt>
                <c:pt idx="235">
                  <c:v>40.77587654320987</c:v>
                </c:pt>
                <c:pt idx="236">
                  <c:v>45.00919740536354</c:v>
                </c:pt>
                <c:pt idx="237">
                  <c:v>41.06787844362397</c:v>
                </c:pt>
                <c:pt idx="238">
                  <c:v>46.63199603764239</c:v>
                </c:pt>
                <c:pt idx="239">
                  <c:v>40.51126939213582</c:v>
                </c:pt>
                <c:pt idx="240">
                  <c:v>40.71724810929495</c:v>
                </c:pt>
                <c:pt idx="241">
                  <c:v>46.975</c:v>
                </c:pt>
                <c:pt idx="242">
                  <c:v>37.53687315634218</c:v>
                </c:pt>
                <c:pt idx="243">
                  <c:v>44.26611441884545</c:v>
                </c:pt>
                <c:pt idx="244">
                  <c:v>40.20922491678554</c:v>
                </c:pt>
                <c:pt idx="245">
                  <c:v>44.22272672959732</c:v>
                </c:pt>
                <c:pt idx="246">
                  <c:v>42.09012464046021</c:v>
                </c:pt>
                <c:pt idx="247">
                  <c:v>38.82</c:v>
                </c:pt>
                <c:pt idx="248">
                  <c:v>44.5074339501551</c:v>
                </c:pt>
                <c:pt idx="249">
                  <c:v>37.51744672931981</c:v>
                </c:pt>
                <c:pt idx="250">
                  <c:v>44.81590735278051</c:v>
                </c:pt>
                <c:pt idx="251">
                  <c:v>38.98250853242321</c:v>
                </c:pt>
                <c:pt idx="252">
                  <c:v>39.19</c:v>
                </c:pt>
                <c:pt idx="253">
                  <c:v>42.14563646470262</c:v>
                </c:pt>
                <c:pt idx="254">
                  <c:v>36.17253346554288</c:v>
                </c:pt>
                <c:pt idx="255">
                  <c:v>39.25186015696667</c:v>
                </c:pt>
                <c:pt idx="256">
                  <c:v>47.28769595128002</c:v>
                </c:pt>
                <c:pt idx="257">
                  <c:v>36.63926002055498</c:v>
                </c:pt>
                <c:pt idx="258">
                  <c:v>41.81714934696195</c:v>
                </c:pt>
                <c:pt idx="259">
                  <c:v>39.93742430359305</c:v>
                </c:pt>
                <c:pt idx="260">
                  <c:v>38.08806114759393</c:v>
                </c:pt>
                <c:pt idx="261">
                  <c:v>39.11904041931258</c:v>
                </c:pt>
                <c:pt idx="262">
                  <c:v>41.9860081445129</c:v>
                </c:pt>
                <c:pt idx="263">
                  <c:v>36.40360766629087</c:v>
                </c:pt>
                <c:pt idx="264">
                  <c:v>36.9442101458007</c:v>
                </c:pt>
                <c:pt idx="265">
                  <c:v>34.87735435830049</c:v>
                </c:pt>
                <c:pt idx="266">
                  <c:v>37.11566617862372</c:v>
                </c:pt>
                <c:pt idx="267">
                  <c:v>38.26530612244898</c:v>
                </c:pt>
                <c:pt idx="268">
                  <c:v>38.84289656484918</c:v>
                </c:pt>
                <c:pt idx="269">
                  <c:v>42.06200582605077</c:v>
                </c:pt>
                <c:pt idx="270">
                  <c:v>36.23220153340635</c:v>
                </c:pt>
                <c:pt idx="271">
                  <c:v>36.11</c:v>
                </c:pt>
                <c:pt idx="272">
                  <c:v>54.00862068965517</c:v>
                </c:pt>
                <c:pt idx="273">
                  <c:v>32.16278622282085</c:v>
                </c:pt>
                <c:pt idx="274">
                  <c:v>41.72760511882997</c:v>
                </c:pt>
                <c:pt idx="275">
                  <c:v>39.67689494005283</c:v>
                </c:pt>
                <c:pt idx="276">
                  <c:v>36.63531256123849</c:v>
                </c:pt>
                <c:pt idx="277">
                  <c:v>36.1123545210385</c:v>
                </c:pt>
                <c:pt idx="278">
                  <c:v>39.63605688117618</c:v>
                </c:pt>
                <c:pt idx="279">
                  <c:v>36.71452106377971</c:v>
                </c:pt>
                <c:pt idx="280">
                  <c:v>35.0195938724617</c:v>
                </c:pt>
                <c:pt idx="281">
                  <c:v>35.75764650945599</c:v>
                </c:pt>
                <c:pt idx="282">
                  <c:v>34.93349334933493</c:v>
                </c:pt>
                <c:pt idx="283">
                  <c:v>39.68327899394504</c:v>
                </c:pt>
                <c:pt idx="284">
                  <c:v>35.8554342173687</c:v>
                </c:pt>
                <c:pt idx="285">
                  <c:v>31.40382862351868</c:v>
                </c:pt>
                <c:pt idx="286">
                  <c:v>35.95631475777093</c:v>
                </c:pt>
                <c:pt idx="287">
                  <c:v>41.78588272284232</c:v>
                </c:pt>
                <c:pt idx="288">
                  <c:v>33.50539291217256</c:v>
                </c:pt>
                <c:pt idx="289">
                  <c:v>38.83516011175585</c:v>
                </c:pt>
                <c:pt idx="290">
                  <c:v>39.0989455746086</c:v>
                </c:pt>
                <c:pt idx="291">
                  <c:v>34.59447706023048</c:v>
                </c:pt>
                <c:pt idx="293">
                  <c:v>38.11849258269603</c:v>
                </c:pt>
                <c:pt idx="294">
                  <c:v>40.9316884551648</c:v>
                </c:pt>
                <c:pt idx="295">
                  <c:v>35.31897766150131</c:v>
                </c:pt>
                <c:pt idx="296">
                  <c:v>37.53871567210406</c:v>
                </c:pt>
                <c:pt idx="297">
                  <c:v>37.61949784641244</c:v>
                </c:pt>
                <c:pt idx="298">
                  <c:v>42.75152218034213</c:v>
                </c:pt>
                <c:pt idx="299">
                  <c:v>40.02269002899281</c:v>
                </c:pt>
                <c:pt idx="300">
                  <c:v>42.95099091425327</c:v>
                </c:pt>
                <c:pt idx="301">
                  <c:v>40.16045304388863</c:v>
                </c:pt>
                <c:pt idx="302">
                  <c:v>35.69778188539741</c:v>
                </c:pt>
                <c:pt idx="303">
                  <c:v>42.91963504561929</c:v>
                </c:pt>
                <c:pt idx="304">
                  <c:v>41.76904176904176</c:v>
                </c:pt>
                <c:pt idx="305">
                  <c:v>41.81095946221227</c:v>
                </c:pt>
                <c:pt idx="306">
                  <c:v>43.63766339869281</c:v>
                </c:pt>
                <c:pt idx="307">
                  <c:v>40.68767908309455</c:v>
                </c:pt>
                <c:pt idx="308">
                  <c:v>45.14589434862783</c:v>
                </c:pt>
                <c:pt idx="309">
                  <c:v>46.33915918752952</c:v>
                </c:pt>
                <c:pt idx="310">
                  <c:v>44.54580745341615</c:v>
                </c:pt>
                <c:pt idx="311">
                  <c:v>45.5719332440005</c:v>
                </c:pt>
                <c:pt idx="312">
                  <c:v>49.85637567128762</c:v>
                </c:pt>
                <c:pt idx="313">
                  <c:v>39.83191533513176</c:v>
                </c:pt>
                <c:pt idx="314">
                  <c:v>52.85875706214689</c:v>
                </c:pt>
                <c:pt idx="315">
                  <c:v>42.71433228295121</c:v>
                </c:pt>
                <c:pt idx="316">
                  <c:v>39.89344698987746</c:v>
                </c:pt>
                <c:pt idx="317">
                  <c:v>50.29752244942118</c:v>
                </c:pt>
                <c:pt idx="318">
                  <c:v>41.92562404482934</c:v>
                </c:pt>
                <c:pt idx="319">
                  <c:v>40.97649551094522</c:v>
                </c:pt>
                <c:pt idx="320">
                  <c:v>45.82958745380083</c:v>
                </c:pt>
                <c:pt idx="321">
                  <c:v>45.89945487583282</c:v>
                </c:pt>
                <c:pt idx="322">
                  <c:v>43.69459536745782</c:v>
                </c:pt>
                <c:pt idx="323">
                  <c:v>48.5076682890991</c:v>
                </c:pt>
                <c:pt idx="324">
                  <c:v>40.5973760119103</c:v>
                </c:pt>
                <c:pt idx="325">
                  <c:v>43.48</c:v>
                </c:pt>
                <c:pt idx="326">
                  <c:v>47.24824986537426</c:v>
                </c:pt>
                <c:pt idx="327">
                  <c:v>44.1534824513548</c:v>
                </c:pt>
                <c:pt idx="328">
                  <c:v>49.47202875758257</c:v>
                </c:pt>
                <c:pt idx="329">
                  <c:v>49.238074204947</c:v>
                </c:pt>
                <c:pt idx="330">
                  <c:v>40.20739790463973</c:v>
                </c:pt>
                <c:pt idx="331">
                  <c:v>44.9995214853096</c:v>
                </c:pt>
                <c:pt idx="332">
                  <c:v>44.34007940350537</c:v>
                </c:pt>
                <c:pt idx="333">
                  <c:v>48.59742228961335</c:v>
                </c:pt>
                <c:pt idx="334">
                  <c:v>50.43958521190262</c:v>
                </c:pt>
                <c:pt idx="335">
                  <c:v>45.13673244515676</c:v>
                </c:pt>
                <c:pt idx="336">
                  <c:v>51.29025378545532</c:v>
                </c:pt>
                <c:pt idx="337">
                  <c:v>46.24192958947497</c:v>
                </c:pt>
                <c:pt idx="338">
                  <c:v>42.21272047033671</c:v>
                </c:pt>
                <c:pt idx="339">
                  <c:v>43.26667323416412</c:v>
                </c:pt>
                <c:pt idx="340">
                  <c:v>47.50869061413672</c:v>
                </c:pt>
                <c:pt idx="341">
                  <c:v>40.38461538461539</c:v>
                </c:pt>
                <c:pt idx="342">
                  <c:v>48.20463933905307</c:v>
                </c:pt>
                <c:pt idx="343">
                  <c:v>41.18524410858109</c:v>
                </c:pt>
                <c:pt idx="344">
                  <c:v>39.62864265451732</c:v>
                </c:pt>
                <c:pt idx="345">
                  <c:v>42.72107243650047</c:v>
                </c:pt>
                <c:pt idx="346">
                  <c:v>45.27834607515882</c:v>
                </c:pt>
                <c:pt idx="347">
                  <c:v>39.58244111349036</c:v>
                </c:pt>
                <c:pt idx="348">
                  <c:v>39.2787223080886</c:v>
                </c:pt>
                <c:pt idx="349">
                  <c:v>39.45435466946485</c:v>
                </c:pt>
                <c:pt idx="350">
                  <c:v>42.01274671052632</c:v>
                </c:pt>
                <c:pt idx="351">
                  <c:v>39.02223205397633</c:v>
                </c:pt>
                <c:pt idx="352">
                  <c:v>36.39221253295477</c:v>
                </c:pt>
                <c:pt idx="353">
                  <c:v>41.07740975065128</c:v>
                </c:pt>
                <c:pt idx="354">
                  <c:v>48.59506142805012</c:v>
                </c:pt>
                <c:pt idx="355">
                  <c:v>33.71510379384396</c:v>
                </c:pt>
                <c:pt idx="356">
                  <c:v>39.0081799591002</c:v>
                </c:pt>
                <c:pt idx="357">
                  <c:v>38.65987108379553</c:v>
                </c:pt>
                <c:pt idx="358">
                  <c:v>39.95277743258357</c:v>
                </c:pt>
                <c:pt idx="359">
                  <c:v>35.69776407093292</c:v>
                </c:pt>
                <c:pt idx="360">
                  <c:v>36.34829564630443</c:v>
                </c:pt>
                <c:pt idx="361">
                  <c:v>43.79436684222578</c:v>
                </c:pt>
                <c:pt idx="362">
                  <c:v>39.05260594252313</c:v>
                </c:pt>
                <c:pt idx="363">
                  <c:v>40.99599822143175</c:v>
                </c:pt>
                <c:pt idx="364">
                  <c:v>34.81740306582507</c:v>
                </c:pt>
                <c:pt idx="365">
                  <c:v>34.3609022556391</c:v>
                </c:pt>
                <c:pt idx="366">
                  <c:v>40.86512335615693</c:v>
                </c:pt>
                <c:pt idx="367">
                  <c:v>38.11372219890893</c:v>
                </c:pt>
                <c:pt idx="368">
                  <c:v>38.5702974776609</c:v>
                </c:pt>
                <c:pt idx="369">
                  <c:v>34.75134080936129</c:v>
                </c:pt>
                <c:pt idx="370">
                  <c:v>37.63935767617878</c:v>
                </c:pt>
                <c:pt idx="371">
                  <c:v>39.91036821705426</c:v>
                </c:pt>
                <c:pt idx="372">
                  <c:v>35.63053362048337</c:v>
                </c:pt>
                <c:pt idx="373">
                  <c:v>36.37373625152761</c:v>
                </c:pt>
                <c:pt idx="374">
                  <c:v>37.55666364460562</c:v>
                </c:pt>
                <c:pt idx="375">
                  <c:v>38.61085835608128</c:v>
                </c:pt>
                <c:pt idx="376">
                  <c:v>45.92207163601162</c:v>
                </c:pt>
                <c:pt idx="377">
                  <c:v>32.74696985948729</c:v>
                </c:pt>
                <c:pt idx="378">
                  <c:v>45.44078257831606</c:v>
                </c:pt>
                <c:pt idx="379">
                  <c:v>40.79326390427654</c:v>
                </c:pt>
                <c:pt idx="380">
                  <c:v>40.2500631472594</c:v>
                </c:pt>
                <c:pt idx="381">
                  <c:v>46.27777157956547</c:v>
                </c:pt>
                <c:pt idx="382">
                  <c:v>44.97952497952498</c:v>
                </c:pt>
                <c:pt idx="383">
                  <c:v>42.2027084214981</c:v>
                </c:pt>
                <c:pt idx="384">
                  <c:v>43.2489674891454</c:v>
                </c:pt>
                <c:pt idx="385">
                  <c:v>44.4659798021014</c:v>
                </c:pt>
                <c:pt idx="386">
                  <c:v>41.74737061335</c:v>
                </c:pt>
                <c:pt idx="387">
                  <c:v>40.07924095506204</c:v>
                </c:pt>
                <c:pt idx="388">
                  <c:v>41.8854415274463</c:v>
                </c:pt>
                <c:pt idx="389">
                  <c:v>46.43230527966545</c:v>
                </c:pt>
                <c:pt idx="390">
                  <c:v>48.8158321617822</c:v>
                </c:pt>
                <c:pt idx="391">
                  <c:v>50.38478949751018</c:v>
                </c:pt>
                <c:pt idx="392">
                  <c:v>47.3125201158674</c:v>
                </c:pt>
                <c:pt idx="393">
                  <c:v>44.33700236601172</c:v>
                </c:pt>
                <c:pt idx="394">
                  <c:v>59.2920353982301</c:v>
                </c:pt>
                <c:pt idx="395">
                  <c:v>45.53748512495041</c:v>
                </c:pt>
                <c:pt idx="396">
                  <c:v>48.92294946147472</c:v>
                </c:pt>
                <c:pt idx="397">
                  <c:v>46.47792057203594</c:v>
                </c:pt>
                <c:pt idx="398">
                  <c:v>49.29006085192698</c:v>
                </c:pt>
                <c:pt idx="399">
                  <c:v>53.37072349971958</c:v>
                </c:pt>
                <c:pt idx="400">
                  <c:v>41.10367892976588</c:v>
                </c:pt>
                <c:pt idx="401">
                  <c:v>42.81108961960026</c:v>
                </c:pt>
                <c:pt idx="402">
                  <c:v>49.7881982070732</c:v>
                </c:pt>
                <c:pt idx="403">
                  <c:v>52.93937538273117</c:v>
                </c:pt>
                <c:pt idx="404">
                  <c:v>51.1837279093031</c:v>
                </c:pt>
                <c:pt idx="405">
                  <c:v>64.27768409218662</c:v>
                </c:pt>
                <c:pt idx="406">
                  <c:v>38.83104834553139</c:v>
                </c:pt>
                <c:pt idx="407">
                  <c:v>50.93148732566426</c:v>
                </c:pt>
                <c:pt idx="408">
                  <c:v>50.78790074261909</c:v>
                </c:pt>
                <c:pt idx="409">
                  <c:v>45.74536148432502</c:v>
                </c:pt>
                <c:pt idx="410">
                  <c:v>48.37361644454484</c:v>
                </c:pt>
                <c:pt idx="411">
                  <c:v>50.311009744972</c:v>
                </c:pt>
                <c:pt idx="412">
                  <c:v>53.71989775326248</c:v>
                </c:pt>
                <c:pt idx="413">
                  <c:v>50.157444894287</c:v>
                </c:pt>
                <c:pt idx="414">
                  <c:v>53.06851618327028</c:v>
                </c:pt>
                <c:pt idx="415">
                  <c:v>0.0</c:v>
                </c:pt>
                <c:pt idx="416">
                  <c:v>49.40326633165829</c:v>
                </c:pt>
                <c:pt idx="417">
                  <c:v>48.24918162880667</c:v>
                </c:pt>
                <c:pt idx="418">
                  <c:v>40.52055904395381</c:v>
                </c:pt>
                <c:pt idx="419">
                  <c:v>44.3010325655282</c:v>
                </c:pt>
                <c:pt idx="420">
                  <c:v>41.53560613460975</c:v>
                </c:pt>
                <c:pt idx="421">
                  <c:v>47.78547270091802</c:v>
                </c:pt>
                <c:pt idx="422">
                  <c:v>43.43559549633303</c:v>
                </c:pt>
                <c:pt idx="423">
                  <c:v>47.35693123343209</c:v>
                </c:pt>
                <c:pt idx="424">
                  <c:v>44.55693560171172</c:v>
                </c:pt>
                <c:pt idx="425">
                  <c:v>44.73574263630667</c:v>
                </c:pt>
                <c:pt idx="426">
                  <c:v>40.5651868924742</c:v>
                </c:pt>
                <c:pt idx="427">
                  <c:v>40.87369804833654</c:v>
                </c:pt>
                <c:pt idx="428">
                  <c:v>41.30593512047564</c:v>
                </c:pt>
                <c:pt idx="429">
                  <c:v>42.88755821689954</c:v>
                </c:pt>
                <c:pt idx="430">
                  <c:v>39.0625</c:v>
                </c:pt>
                <c:pt idx="431">
                  <c:v>38.99697362732382</c:v>
                </c:pt>
                <c:pt idx="432">
                  <c:v>41.76910742918226</c:v>
                </c:pt>
                <c:pt idx="433">
                  <c:v>39.20147154295607</c:v>
                </c:pt>
                <c:pt idx="434">
                  <c:v>38.43739854994048</c:v>
                </c:pt>
                <c:pt idx="435">
                  <c:v>39.84514592019059</c:v>
                </c:pt>
                <c:pt idx="436">
                  <c:v>37.20752241417012</c:v>
                </c:pt>
                <c:pt idx="437">
                  <c:v>40.5157131345689</c:v>
                </c:pt>
                <c:pt idx="438">
                  <c:v>37.42177722152692</c:v>
                </c:pt>
                <c:pt idx="439">
                  <c:v>40.43049517548511</c:v>
                </c:pt>
                <c:pt idx="440">
                  <c:v>47.31226918342225</c:v>
                </c:pt>
                <c:pt idx="441">
                  <c:v>37.31408573928259</c:v>
                </c:pt>
                <c:pt idx="442">
                  <c:v>41.2405485069845</c:v>
                </c:pt>
                <c:pt idx="443">
                  <c:v>40.63696484510964</c:v>
                </c:pt>
                <c:pt idx="444">
                  <c:v>38.51734599657037</c:v>
                </c:pt>
                <c:pt idx="445">
                  <c:v>34.63660913467183</c:v>
                </c:pt>
                <c:pt idx="446">
                  <c:v>42.27796610169491</c:v>
                </c:pt>
                <c:pt idx="447">
                  <c:v>34.3376918703809</c:v>
                </c:pt>
                <c:pt idx="448">
                  <c:v>36.41001305018388</c:v>
                </c:pt>
                <c:pt idx="449">
                  <c:v>41.63786227067269</c:v>
                </c:pt>
                <c:pt idx="450">
                  <c:v>34.38625014516316</c:v>
                </c:pt>
                <c:pt idx="451">
                  <c:v>34.16484523057485</c:v>
                </c:pt>
                <c:pt idx="452">
                  <c:v>34.52447163515017</c:v>
                </c:pt>
                <c:pt idx="453">
                  <c:v>39.10414610069102</c:v>
                </c:pt>
                <c:pt idx="454">
                  <c:v>34.46714650568841</c:v>
                </c:pt>
                <c:pt idx="455">
                  <c:v>38.72369624885636</c:v>
                </c:pt>
                <c:pt idx="456">
                  <c:v>36.26723223753976</c:v>
                </c:pt>
                <c:pt idx="457">
                  <c:v>37.97817346352671</c:v>
                </c:pt>
                <c:pt idx="458">
                  <c:v>36.64751436422683</c:v>
                </c:pt>
                <c:pt idx="459">
                  <c:v>41.17426608369769</c:v>
                </c:pt>
                <c:pt idx="460">
                  <c:v>39.08498506652185</c:v>
                </c:pt>
                <c:pt idx="461">
                  <c:v>40.54753179564561</c:v>
                </c:pt>
                <c:pt idx="462">
                  <c:v>39.71749696233293</c:v>
                </c:pt>
                <c:pt idx="463">
                  <c:v>39.44143294838557</c:v>
                </c:pt>
                <c:pt idx="464">
                  <c:v>37.7449168207024</c:v>
                </c:pt>
                <c:pt idx="465">
                  <c:v>38.89691714836223</c:v>
                </c:pt>
                <c:pt idx="466">
                  <c:v>40.5727923627685</c:v>
                </c:pt>
                <c:pt idx="467">
                  <c:v>40.95499134448932</c:v>
                </c:pt>
                <c:pt idx="468">
                  <c:v>47.25770097670924</c:v>
                </c:pt>
                <c:pt idx="469">
                  <c:v>37.23870967741936</c:v>
                </c:pt>
                <c:pt idx="470">
                  <c:v>41.82397357243982</c:v>
                </c:pt>
                <c:pt idx="471">
                  <c:v>40.11835526987042</c:v>
                </c:pt>
                <c:pt idx="472">
                  <c:v>43.50325379609544</c:v>
                </c:pt>
                <c:pt idx="473">
                  <c:v>42.10156798502224</c:v>
                </c:pt>
                <c:pt idx="474">
                  <c:v>41.59006211180124</c:v>
                </c:pt>
                <c:pt idx="475">
                  <c:v>42.29259024699176</c:v>
                </c:pt>
                <c:pt idx="476">
                  <c:v>45.99193909538737</c:v>
                </c:pt>
                <c:pt idx="477">
                  <c:v>47.56549678695007</c:v>
                </c:pt>
                <c:pt idx="478">
                  <c:v>0.0</c:v>
                </c:pt>
                <c:pt idx="479">
                  <c:v>0.0</c:v>
                </c:pt>
                <c:pt idx="480">
                  <c:v>0.0</c:v>
                </c:pt>
                <c:pt idx="481">
                  <c:v>0.0</c:v>
                </c:pt>
                <c:pt idx="482">
                  <c:v>0.0</c:v>
                </c:pt>
                <c:pt idx="483">
                  <c:v>0.0</c:v>
                </c:pt>
                <c:pt idx="484">
                  <c:v>0.0</c:v>
                </c:pt>
                <c:pt idx="485">
                  <c:v>0.0</c:v>
                </c:pt>
                <c:pt idx="486">
                  <c:v>0.0</c:v>
                </c:pt>
                <c:pt idx="487">
                  <c:v>0.0</c:v>
                </c:pt>
                <c:pt idx="488">
                  <c:v>0.0</c:v>
                </c:pt>
                <c:pt idx="489">
                  <c:v>0.0</c:v>
                </c:pt>
                <c:pt idx="490">
                  <c:v>0.0</c:v>
                </c:pt>
                <c:pt idx="491">
                  <c:v>0.0</c:v>
                </c:pt>
                <c:pt idx="492">
                  <c:v>0.0</c:v>
                </c:pt>
                <c:pt idx="493">
                  <c:v>0.0</c:v>
                </c:pt>
                <c:pt idx="494">
                  <c:v>0.0</c:v>
                </c:pt>
                <c:pt idx="495">
                  <c:v>0.0</c:v>
                </c:pt>
                <c:pt idx="496">
                  <c:v>0.0</c:v>
                </c:pt>
                <c:pt idx="497">
                  <c:v>0.0</c:v>
                </c:pt>
                <c:pt idx="498">
                  <c:v>0.0</c:v>
                </c:pt>
                <c:pt idx="499">
                  <c:v>0.0</c:v>
                </c:pt>
                <c:pt idx="500">
                  <c:v>0.0</c:v>
                </c:pt>
                <c:pt idx="501">
                  <c:v>0.0</c:v>
                </c:pt>
                <c:pt idx="502">
                  <c:v>0.0</c:v>
                </c:pt>
                <c:pt idx="503">
                  <c:v>0.0</c:v>
                </c:pt>
                <c:pt idx="504">
                  <c:v>0.0</c:v>
                </c:pt>
                <c:pt idx="505">
                  <c:v>0.0</c:v>
                </c:pt>
                <c:pt idx="506">
                  <c:v>0.0</c:v>
                </c:pt>
                <c:pt idx="507">
                  <c:v>0.0</c:v>
                </c:pt>
                <c:pt idx="508">
                  <c:v>0.0</c:v>
                </c:pt>
                <c:pt idx="509">
                  <c:v>0.0</c:v>
                </c:pt>
                <c:pt idx="510">
                  <c:v>0.0</c:v>
                </c:pt>
                <c:pt idx="511">
                  <c:v>0.0</c:v>
                </c:pt>
                <c:pt idx="512">
                  <c:v>0.0</c:v>
                </c:pt>
                <c:pt idx="513">
                  <c:v>0.0</c:v>
                </c:pt>
                <c:pt idx="514">
                  <c:v>0.0</c:v>
                </c:pt>
                <c:pt idx="515">
                  <c:v>0.0</c:v>
                </c:pt>
                <c:pt idx="516">
                  <c:v>0.0</c:v>
                </c:pt>
                <c:pt idx="517">
                  <c:v>0.0</c:v>
                </c:pt>
                <c:pt idx="518">
                  <c:v>0.0</c:v>
                </c:pt>
                <c:pt idx="519">
                  <c:v>0.0</c:v>
                </c:pt>
                <c:pt idx="520">
                  <c:v>0.0</c:v>
                </c:pt>
                <c:pt idx="521">
                  <c:v>0.0</c:v>
                </c:pt>
                <c:pt idx="522">
                  <c:v>0.0</c:v>
                </c:pt>
                <c:pt idx="523">
                  <c:v>0.0</c:v>
                </c:pt>
                <c:pt idx="524">
                  <c:v>0.0</c:v>
                </c:pt>
                <c:pt idx="525">
                  <c:v>0.0</c:v>
                </c:pt>
                <c:pt idx="526">
                  <c:v>0.0</c:v>
                </c:pt>
                <c:pt idx="527">
                  <c:v>0.0</c:v>
                </c:pt>
                <c:pt idx="528">
                  <c:v>0.0</c:v>
                </c:pt>
                <c:pt idx="529">
                  <c:v>0.0</c:v>
                </c:pt>
                <c:pt idx="530">
                  <c:v>0.0</c:v>
                </c:pt>
                <c:pt idx="531">
                  <c:v>0.0</c:v>
                </c:pt>
                <c:pt idx="532">
                  <c:v>0.0</c:v>
                </c:pt>
                <c:pt idx="533">
                  <c:v>0.0</c:v>
                </c:pt>
                <c:pt idx="534">
                  <c:v>0.0</c:v>
                </c:pt>
                <c:pt idx="535">
                  <c:v>0.0</c:v>
                </c:pt>
                <c:pt idx="536">
                  <c:v>0.0</c:v>
                </c:pt>
                <c:pt idx="537">
                  <c:v>0.0</c:v>
                </c:pt>
                <c:pt idx="538">
                  <c:v>0.0</c:v>
                </c:pt>
                <c:pt idx="539">
                  <c:v>0.0</c:v>
                </c:pt>
                <c:pt idx="540">
                  <c:v>0.0</c:v>
                </c:pt>
                <c:pt idx="541">
                  <c:v>0.0</c:v>
                </c:pt>
                <c:pt idx="542">
                  <c:v>0.0</c:v>
                </c:pt>
                <c:pt idx="543">
                  <c:v>0.0</c:v>
                </c:pt>
                <c:pt idx="544">
                  <c:v>0.0</c:v>
                </c:pt>
                <c:pt idx="545">
                  <c:v>0.0</c:v>
                </c:pt>
                <c:pt idx="546">
                  <c:v>0.0</c:v>
                </c:pt>
                <c:pt idx="547">
                  <c:v>0.0</c:v>
                </c:pt>
                <c:pt idx="548">
                  <c:v>0.0</c:v>
                </c:pt>
              </c:numCache>
            </c:numRef>
          </c:yVal>
          <c:smooth val="0"/>
        </c:ser>
        <c:ser>
          <c:idx val="4"/>
          <c:order val="1"/>
          <c:tx>
            <c:strRef>
              <c:f>Gas!$F$1</c:f>
              <c:strCache>
                <c:ptCount val="1"/>
                <c:pt idx="0">
                  <c:v>Gas Ttl $</c:v>
                </c:pt>
              </c:strCache>
            </c:strRef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star"/>
            <c:size val="4"/>
            <c:spPr>
              <a:noFill/>
              <a:ln>
                <a:solidFill>
                  <a:srgbClr val="6711FF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marker>
          <c:xVal>
            <c:numRef>
              <c:f>Gas!$B$3:$B$550</c:f>
              <c:numCache>
                <c:formatCode>#,##0</c:formatCode>
                <c:ptCount val="548"/>
                <c:pt idx="0">
                  <c:v>21828.0</c:v>
                </c:pt>
                <c:pt idx="1">
                  <c:v>22174.0</c:v>
                </c:pt>
                <c:pt idx="2">
                  <c:v>22576.0</c:v>
                </c:pt>
                <c:pt idx="3">
                  <c:v>22948.0</c:v>
                </c:pt>
                <c:pt idx="4">
                  <c:v>23324.0</c:v>
                </c:pt>
                <c:pt idx="5">
                  <c:v>23761.0</c:v>
                </c:pt>
                <c:pt idx="6">
                  <c:v>24108.0</c:v>
                </c:pt>
                <c:pt idx="7">
                  <c:v>24372.0</c:v>
                </c:pt>
                <c:pt idx="8">
                  <c:v>24803.0</c:v>
                </c:pt>
                <c:pt idx="9">
                  <c:v>25213.0</c:v>
                </c:pt>
                <c:pt idx="10">
                  <c:v>25540.0</c:v>
                </c:pt>
                <c:pt idx="11">
                  <c:v>25978.0</c:v>
                </c:pt>
                <c:pt idx="12">
                  <c:v>26403.0</c:v>
                </c:pt>
                <c:pt idx="13">
                  <c:v>26703.0</c:v>
                </c:pt>
                <c:pt idx="14">
                  <c:v>27098.0</c:v>
                </c:pt>
                <c:pt idx="15">
                  <c:v>27530.0</c:v>
                </c:pt>
                <c:pt idx="16">
                  <c:v>27941.0</c:v>
                </c:pt>
                <c:pt idx="17">
                  <c:v>28333.0</c:v>
                </c:pt>
                <c:pt idx="18">
                  <c:v>28747.0</c:v>
                </c:pt>
                <c:pt idx="19">
                  <c:v>29149.0</c:v>
                </c:pt>
                <c:pt idx="20">
                  <c:v>29482.0</c:v>
                </c:pt>
                <c:pt idx="21">
                  <c:v>29823.0</c:v>
                </c:pt>
                <c:pt idx="22">
                  <c:v>30248.0</c:v>
                </c:pt>
                <c:pt idx="23">
                  <c:v>30675.0</c:v>
                </c:pt>
                <c:pt idx="24">
                  <c:v>31053.0</c:v>
                </c:pt>
                <c:pt idx="25">
                  <c:v>31347.0</c:v>
                </c:pt>
                <c:pt idx="26">
                  <c:v>31719.0</c:v>
                </c:pt>
                <c:pt idx="27">
                  <c:v>32088.0</c:v>
                </c:pt>
                <c:pt idx="28">
                  <c:v>32520.0</c:v>
                </c:pt>
                <c:pt idx="29">
                  <c:v>32904.0</c:v>
                </c:pt>
                <c:pt idx="30">
                  <c:v>33304.0</c:v>
                </c:pt>
                <c:pt idx="31">
                  <c:v>33690.0</c:v>
                </c:pt>
                <c:pt idx="32">
                  <c:v>34101.0</c:v>
                </c:pt>
                <c:pt idx="33">
                  <c:v>34468.0</c:v>
                </c:pt>
                <c:pt idx="34">
                  <c:v>34840.0</c:v>
                </c:pt>
                <c:pt idx="35">
                  <c:v>35228.0</c:v>
                </c:pt>
                <c:pt idx="36">
                  <c:v>35606.0</c:v>
                </c:pt>
                <c:pt idx="37">
                  <c:v>35955.0</c:v>
                </c:pt>
                <c:pt idx="38">
                  <c:v>36348.0</c:v>
                </c:pt>
                <c:pt idx="39">
                  <c:v>36737.0</c:v>
                </c:pt>
                <c:pt idx="40">
                  <c:v>37093.0</c:v>
                </c:pt>
                <c:pt idx="41">
                  <c:v>37445.0</c:v>
                </c:pt>
                <c:pt idx="42">
                  <c:v>37786.0</c:v>
                </c:pt>
                <c:pt idx="43">
                  <c:v>38126.0</c:v>
                </c:pt>
                <c:pt idx="44">
                  <c:v>38464.0</c:v>
                </c:pt>
                <c:pt idx="45">
                  <c:v>38760.0</c:v>
                </c:pt>
                <c:pt idx="46">
                  <c:v>39051.0</c:v>
                </c:pt>
                <c:pt idx="47">
                  <c:v>39382.0</c:v>
                </c:pt>
                <c:pt idx="48">
                  <c:v>39715.0</c:v>
                </c:pt>
                <c:pt idx="49">
                  <c:v>40115.0</c:v>
                </c:pt>
                <c:pt idx="50">
                  <c:v>40479.0</c:v>
                </c:pt>
                <c:pt idx="51">
                  <c:v>40859.0</c:v>
                </c:pt>
                <c:pt idx="52">
                  <c:v>41237.0</c:v>
                </c:pt>
                <c:pt idx="53">
                  <c:v>41565.0</c:v>
                </c:pt>
                <c:pt idx="54">
                  <c:v>41866.0</c:v>
                </c:pt>
                <c:pt idx="55">
                  <c:v>42261.0</c:v>
                </c:pt>
                <c:pt idx="56">
                  <c:v>42641.0</c:v>
                </c:pt>
                <c:pt idx="57">
                  <c:v>43024.0</c:v>
                </c:pt>
                <c:pt idx="58">
                  <c:v>43389.0</c:v>
                </c:pt>
                <c:pt idx="59">
                  <c:v>43741.0</c:v>
                </c:pt>
                <c:pt idx="60">
                  <c:v>44123.0</c:v>
                </c:pt>
                <c:pt idx="61">
                  <c:v>44478.0</c:v>
                </c:pt>
                <c:pt idx="62">
                  <c:v>44843.0</c:v>
                </c:pt>
                <c:pt idx="63">
                  <c:v>45279.0</c:v>
                </c:pt>
                <c:pt idx="64">
                  <c:v>45724.0</c:v>
                </c:pt>
                <c:pt idx="65">
                  <c:v>46166.0</c:v>
                </c:pt>
                <c:pt idx="66">
                  <c:v>46598.0</c:v>
                </c:pt>
                <c:pt idx="67">
                  <c:v>47010.0</c:v>
                </c:pt>
                <c:pt idx="68">
                  <c:v>47314.0</c:v>
                </c:pt>
                <c:pt idx="69">
                  <c:v>47774.0</c:v>
                </c:pt>
                <c:pt idx="70">
                  <c:v>48200.0</c:v>
                </c:pt>
                <c:pt idx="71">
                  <c:v>48665.0</c:v>
                </c:pt>
                <c:pt idx="72">
                  <c:v>48852.0</c:v>
                </c:pt>
                <c:pt idx="73">
                  <c:v>49205.0</c:v>
                </c:pt>
                <c:pt idx="74">
                  <c:v>49670.0</c:v>
                </c:pt>
                <c:pt idx="75">
                  <c:v>50146.0</c:v>
                </c:pt>
                <c:pt idx="76">
                  <c:v>50618.0</c:v>
                </c:pt>
                <c:pt idx="77">
                  <c:v>51087.0</c:v>
                </c:pt>
                <c:pt idx="78">
                  <c:v>51530.0</c:v>
                </c:pt>
                <c:pt idx="79">
                  <c:v>52012.0</c:v>
                </c:pt>
                <c:pt idx="80">
                  <c:v>52525.0</c:v>
                </c:pt>
                <c:pt idx="81">
                  <c:v>53032.0</c:v>
                </c:pt>
                <c:pt idx="82">
                  <c:v>53409.0</c:v>
                </c:pt>
                <c:pt idx="83">
                  <c:v>53863.0</c:v>
                </c:pt>
                <c:pt idx="84">
                  <c:v>54256.0</c:v>
                </c:pt>
                <c:pt idx="85">
                  <c:v>54669.0</c:v>
                </c:pt>
                <c:pt idx="86">
                  <c:v>55107.0</c:v>
                </c:pt>
                <c:pt idx="87">
                  <c:v>55508.0</c:v>
                </c:pt>
                <c:pt idx="88">
                  <c:v>55965.0</c:v>
                </c:pt>
                <c:pt idx="89">
                  <c:v>56377.0</c:v>
                </c:pt>
                <c:pt idx="90">
                  <c:v>56823.0</c:v>
                </c:pt>
                <c:pt idx="91">
                  <c:v>57257.0</c:v>
                </c:pt>
                <c:pt idx="92">
                  <c:v>57636.0</c:v>
                </c:pt>
                <c:pt idx="93">
                  <c:v>58087.0</c:v>
                </c:pt>
                <c:pt idx="94">
                  <c:v>58529.0</c:v>
                </c:pt>
                <c:pt idx="95">
                  <c:v>58945.0</c:v>
                </c:pt>
                <c:pt idx="96">
                  <c:v>59340.0</c:v>
                </c:pt>
                <c:pt idx="97">
                  <c:v>59761.0</c:v>
                </c:pt>
                <c:pt idx="98">
                  <c:v>60153.0</c:v>
                </c:pt>
                <c:pt idx="99">
                  <c:v>60525.0</c:v>
                </c:pt>
                <c:pt idx="100">
                  <c:v>60934.0</c:v>
                </c:pt>
                <c:pt idx="101">
                  <c:v>61352.0</c:v>
                </c:pt>
                <c:pt idx="102">
                  <c:v>61719.0</c:v>
                </c:pt>
                <c:pt idx="103">
                  <c:v>62072.0</c:v>
                </c:pt>
                <c:pt idx="104">
                  <c:v>62443.0</c:v>
                </c:pt>
                <c:pt idx="105">
                  <c:v>62799.0</c:v>
                </c:pt>
                <c:pt idx="106">
                  <c:v>63186.0</c:v>
                </c:pt>
                <c:pt idx="107">
                  <c:v>63522.0</c:v>
                </c:pt>
                <c:pt idx="108">
                  <c:v>63959.0</c:v>
                </c:pt>
                <c:pt idx="109">
                  <c:v>64376.0</c:v>
                </c:pt>
                <c:pt idx="110">
                  <c:v>64762.0</c:v>
                </c:pt>
                <c:pt idx="111">
                  <c:v>65138.0</c:v>
                </c:pt>
                <c:pt idx="112">
                  <c:v>65474.0</c:v>
                </c:pt>
                <c:pt idx="113">
                  <c:v>65861.0</c:v>
                </c:pt>
                <c:pt idx="114">
                  <c:v>66207.0</c:v>
                </c:pt>
                <c:pt idx="115">
                  <c:v>66536.0</c:v>
                </c:pt>
                <c:pt idx="116">
                  <c:v>66870.0</c:v>
                </c:pt>
                <c:pt idx="117">
                  <c:v>67203.0</c:v>
                </c:pt>
                <c:pt idx="118">
                  <c:v>67522.0</c:v>
                </c:pt>
                <c:pt idx="119">
                  <c:v>67848.0</c:v>
                </c:pt>
                <c:pt idx="120">
                  <c:v>68177.0</c:v>
                </c:pt>
                <c:pt idx="121">
                  <c:v>68497.0</c:v>
                </c:pt>
                <c:pt idx="122">
                  <c:v>68742.0</c:v>
                </c:pt>
                <c:pt idx="123">
                  <c:v>69055.0</c:v>
                </c:pt>
                <c:pt idx="124">
                  <c:v>69409.0</c:v>
                </c:pt>
                <c:pt idx="125">
                  <c:v>69759.0</c:v>
                </c:pt>
                <c:pt idx="126">
                  <c:v>70045.0</c:v>
                </c:pt>
                <c:pt idx="127">
                  <c:v>70431.0</c:v>
                </c:pt>
                <c:pt idx="128">
                  <c:v>70761.0</c:v>
                </c:pt>
                <c:pt idx="129">
                  <c:v>71117.0</c:v>
                </c:pt>
                <c:pt idx="130">
                  <c:v>71311.0</c:v>
                </c:pt>
                <c:pt idx="131">
                  <c:v>71679.0</c:v>
                </c:pt>
                <c:pt idx="132">
                  <c:v>72051.0</c:v>
                </c:pt>
                <c:pt idx="133">
                  <c:v>72376.0</c:v>
                </c:pt>
                <c:pt idx="134">
                  <c:v>72717.0</c:v>
                </c:pt>
                <c:pt idx="135">
                  <c:v>73089.0</c:v>
                </c:pt>
                <c:pt idx="136">
                  <c:v>73476.0</c:v>
                </c:pt>
                <c:pt idx="137">
                  <c:v>73876.0</c:v>
                </c:pt>
                <c:pt idx="138">
                  <c:v>74280.0</c:v>
                </c:pt>
                <c:pt idx="139">
                  <c:v>74666.0</c:v>
                </c:pt>
                <c:pt idx="140">
                  <c:v>75041.0</c:v>
                </c:pt>
                <c:pt idx="141">
                  <c:v>75365.0</c:v>
                </c:pt>
                <c:pt idx="142">
                  <c:v>75768.0</c:v>
                </c:pt>
                <c:pt idx="143">
                  <c:v>76167.0</c:v>
                </c:pt>
                <c:pt idx="144">
                  <c:v>76641.0</c:v>
                </c:pt>
                <c:pt idx="145">
                  <c:v>77085.0</c:v>
                </c:pt>
                <c:pt idx="146">
                  <c:v>77462.0</c:v>
                </c:pt>
                <c:pt idx="147">
                  <c:v>77896.0</c:v>
                </c:pt>
                <c:pt idx="148">
                  <c:v>78332.0</c:v>
                </c:pt>
                <c:pt idx="149">
                  <c:v>78790.0</c:v>
                </c:pt>
                <c:pt idx="150">
                  <c:v>79248.0</c:v>
                </c:pt>
                <c:pt idx="151">
                  <c:v>79700.0</c:v>
                </c:pt>
                <c:pt idx="152">
                  <c:v>80117.0</c:v>
                </c:pt>
                <c:pt idx="153">
                  <c:v>80557.0</c:v>
                </c:pt>
                <c:pt idx="154">
                  <c:v>80987.0</c:v>
                </c:pt>
                <c:pt idx="155">
                  <c:v>81419.0</c:v>
                </c:pt>
                <c:pt idx="156">
                  <c:v>81807.0</c:v>
                </c:pt>
                <c:pt idx="157">
                  <c:v>82247.0</c:v>
                </c:pt>
                <c:pt idx="158">
                  <c:v>82695.0</c:v>
                </c:pt>
                <c:pt idx="159">
                  <c:v>83126.0</c:v>
                </c:pt>
                <c:pt idx="160">
                  <c:v>83507.0</c:v>
                </c:pt>
                <c:pt idx="161">
                  <c:v>83947.0</c:v>
                </c:pt>
                <c:pt idx="162">
                  <c:v>84322.0</c:v>
                </c:pt>
                <c:pt idx="163">
                  <c:v>84710.0</c:v>
                </c:pt>
                <c:pt idx="164">
                  <c:v>85140.0</c:v>
                </c:pt>
                <c:pt idx="165">
                  <c:v>85558.0</c:v>
                </c:pt>
                <c:pt idx="166">
                  <c:v>85973.0</c:v>
                </c:pt>
                <c:pt idx="167">
                  <c:v>86393.0</c:v>
                </c:pt>
                <c:pt idx="168">
                  <c:v>86734.0</c:v>
                </c:pt>
                <c:pt idx="169">
                  <c:v>87172.0</c:v>
                </c:pt>
                <c:pt idx="170">
                  <c:v>87577.0</c:v>
                </c:pt>
                <c:pt idx="171">
                  <c:v>87971.0</c:v>
                </c:pt>
                <c:pt idx="172">
                  <c:v>88331.0</c:v>
                </c:pt>
                <c:pt idx="173">
                  <c:v>88721.0</c:v>
                </c:pt>
                <c:pt idx="174">
                  <c:v>89079.0</c:v>
                </c:pt>
                <c:pt idx="175">
                  <c:v>89460.0</c:v>
                </c:pt>
                <c:pt idx="176">
                  <c:v>89878.0</c:v>
                </c:pt>
                <c:pt idx="177">
                  <c:v>90304.0</c:v>
                </c:pt>
                <c:pt idx="178">
                  <c:v>90681.0</c:v>
                </c:pt>
                <c:pt idx="179">
                  <c:v>91039.0</c:v>
                </c:pt>
                <c:pt idx="180">
                  <c:v>91411.0</c:v>
                </c:pt>
                <c:pt idx="181">
                  <c:v>91774.0</c:v>
                </c:pt>
                <c:pt idx="182">
                  <c:v>92188.0</c:v>
                </c:pt>
                <c:pt idx="183">
                  <c:v>92585.0</c:v>
                </c:pt>
                <c:pt idx="184">
                  <c:v>92727.0</c:v>
                </c:pt>
                <c:pt idx="185">
                  <c:v>93048.0</c:v>
                </c:pt>
                <c:pt idx="186">
                  <c:v>93440.0</c:v>
                </c:pt>
                <c:pt idx="187">
                  <c:v>93793.0</c:v>
                </c:pt>
                <c:pt idx="188">
                  <c:v>94182.0</c:v>
                </c:pt>
                <c:pt idx="189">
                  <c:v>94294.0</c:v>
                </c:pt>
                <c:pt idx="190">
                  <c:v>94622.0</c:v>
                </c:pt>
                <c:pt idx="191">
                  <c:v>94987.0</c:v>
                </c:pt>
                <c:pt idx="192">
                  <c:v>95308.0</c:v>
                </c:pt>
                <c:pt idx="193">
                  <c:v>95713.0</c:v>
                </c:pt>
                <c:pt idx="194">
                  <c:v>96099.0</c:v>
                </c:pt>
                <c:pt idx="195">
                  <c:v>96479.0</c:v>
                </c:pt>
                <c:pt idx="196">
                  <c:v>96860.0</c:v>
                </c:pt>
                <c:pt idx="197">
                  <c:v>97247.0</c:v>
                </c:pt>
                <c:pt idx="198">
                  <c:v>97480.0</c:v>
                </c:pt>
                <c:pt idx="199">
                  <c:v>97802.0</c:v>
                </c:pt>
                <c:pt idx="200">
                  <c:v>98157.0</c:v>
                </c:pt>
                <c:pt idx="201">
                  <c:v>98390.0</c:v>
                </c:pt>
                <c:pt idx="202">
                  <c:v>98766.0</c:v>
                </c:pt>
                <c:pt idx="203">
                  <c:v>99119.0</c:v>
                </c:pt>
                <c:pt idx="204">
                  <c:v>99474.0</c:v>
                </c:pt>
                <c:pt idx="205">
                  <c:v>99867.0</c:v>
                </c:pt>
                <c:pt idx="206">
                  <c:v>100289.0</c:v>
                </c:pt>
                <c:pt idx="207">
                  <c:v>100626.0</c:v>
                </c:pt>
                <c:pt idx="208">
                  <c:v>101046.0</c:v>
                </c:pt>
                <c:pt idx="209">
                  <c:v>101410.0</c:v>
                </c:pt>
                <c:pt idx="210">
                  <c:v>101751.0</c:v>
                </c:pt>
                <c:pt idx="211">
                  <c:v>102148.0</c:v>
                </c:pt>
                <c:pt idx="212">
                  <c:v>102536.0</c:v>
                </c:pt>
                <c:pt idx="213">
                  <c:v>102960.0</c:v>
                </c:pt>
                <c:pt idx="214">
                  <c:v>103262.0</c:v>
                </c:pt>
                <c:pt idx="215">
                  <c:v>103709.0</c:v>
                </c:pt>
                <c:pt idx="216">
                  <c:v>104132.0</c:v>
                </c:pt>
                <c:pt idx="217">
                  <c:v>104523.0</c:v>
                </c:pt>
                <c:pt idx="218">
                  <c:v>104958.0</c:v>
                </c:pt>
                <c:pt idx="219">
                  <c:v>105414.0</c:v>
                </c:pt>
                <c:pt idx="220">
                  <c:v>105834.0</c:v>
                </c:pt>
                <c:pt idx="221">
                  <c:v>106259.0</c:v>
                </c:pt>
                <c:pt idx="222">
                  <c:v>106661.0</c:v>
                </c:pt>
                <c:pt idx="223">
                  <c:v>107105.0</c:v>
                </c:pt>
                <c:pt idx="224">
                  <c:v>107552.0</c:v>
                </c:pt>
                <c:pt idx="225">
                  <c:v>107928.0</c:v>
                </c:pt>
                <c:pt idx="226">
                  <c:v>108362.0</c:v>
                </c:pt>
                <c:pt idx="227">
                  <c:v>108770.0</c:v>
                </c:pt>
                <c:pt idx="228">
                  <c:v>109040.0</c:v>
                </c:pt>
                <c:pt idx="229">
                  <c:v>109448.0</c:v>
                </c:pt>
                <c:pt idx="230">
                  <c:v>109938.0</c:v>
                </c:pt>
                <c:pt idx="231">
                  <c:v>110312.0</c:v>
                </c:pt>
                <c:pt idx="232">
                  <c:v>110729.0</c:v>
                </c:pt>
                <c:pt idx="233">
                  <c:v>111167.0</c:v>
                </c:pt>
                <c:pt idx="234">
                  <c:v>111604.0</c:v>
                </c:pt>
                <c:pt idx="235">
                  <c:v>112069.0</c:v>
                </c:pt>
                <c:pt idx="236">
                  <c:v>112503.0</c:v>
                </c:pt>
                <c:pt idx="237">
                  <c:v>112880.0</c:v>
                </c:pt>
                <c:pt idx="238">
                  <c:v>113295.0</c:v>
                </c:pt>
                <c:pt idx="239">
                  <c:v>113629.0</c:v>
                </c:pt>
                <c:pt idx="240">
                  <c:v>114004.0</c:v>
                </c:pt>
                <c:pt idx="241">
                  <c:v>114361.0</c:v>
                </c:pt>
                <c:pt idx="242">
                  <c:v>114703.0</c:v>
                </c:pt>
                <c:pt idx="243">
                  <c:v>115126.0</c:v>
                </c:pt>
                <c:pt idx="244">
                  <c:v>115496.0</c:v>
                </c:pt>
                <c:pt idx="245">
                  <c:v>115847.0</c:v>
                </c:pt>
                <c:pt idx="246">
                  <c:v>116235.0</c:v>
                </c:pt>
                <c:pt idx="247">
                  <c:v>116652.0</c:v>
                </c:pt>
                <c:pt idx="248">
                  <c:v>117055.0</c:v>
                </c:pt>
                <c:pt idx="249">
                  <c:v>117465.0</c:v>
                </c:pt>
                <c:pt idx="250">
                  <c:v>117831.0</c:v>
                </c:pt>
                <c:pt idx="251">
                  <c:v>118222.0</c:v>
                </c:pt>
                <c:pt idx="252">
                  <c:v>118602.0</c:v>
                </c:pt>
                <c:pt idx="253">
                  <c:v>118966.0</c:v>
                </c:pt>
                <c:pt idx="254">
                  <c:v>119352.0</c:v>
                </c:pt>
                <c:pt idx="255">
                  <c:v>119771.0</c:v>
                </c:pt>
                <c:pt idx="256">
                  <c:v>120128.0</c:v>
                </c:pt>
                <c:pt idx="257">
                  <c:v>120496.0</c:v>
                </c:pt>
                <c:pt idx="258">
                  <c:v>120892.0</c:v>
                </c:pt>
                <c:pt idx="259">
                  <c:v>121245.0</c:v>
                </c:pt>
                <c:pt idx="260">
                  <c:v>121634.0</c:v>
                </c:pt>
                <c:pt idx="261">
                  <c:v>122036.0</c:v>
                </c:pt>
                <c:pt idx="262">
                  <c:v>122359.0</c:v>
                </c:pt>
                <c:pt idx="263">
                  <c:v>122665.0</c:v>
                </c:pt>
                <c:pt idx="264">
                  <c:v>122984.0</c:v>
                </c:pt>
                <c:pt idx="265">
                  <c:v>123288.0</c:v>
                </c:pt>
                <c:pt idx="266">
                  <c:v>123693.0</c:v>
                </c:pt>
                <c:pt idx="267">
                  <c:v>124101.0</c:v>
                </c:pt>
                <c:pt idx="268">
                  <c:v>124506.0</c:v>
                </c:pt>
                <c:pt idx="269">
                  <c:v>124837.0</c:v>
                </c:pt>
                <c:pt idx="270">
                  <c:v>125198.0</c:v>
                </c:pt>
                <c:pt idx="271">
                  <c:v>125448.0</c:v>
                </c:pt>
                <c:pt idx="272">
                  <c:v>125783.0</c:v>
                </c:pt>
                <c:pt idx="273">
                  <c:v>126148.0</c:v>
                </c:pt>
                <c:pt idx="274">
                  <c:v>126538.0</c:v>
                </c:pt>
                <c:pt idx="275">
                  <c:v>126912.0</c:v>
                </c:pt>
                <c:pt idx="276">
                  <c:v>127235.0</c:v>
                </c:pt>
                <c:pt idx="277">
                  <c:v>127564.0</c:v>
                </c:pt>
                <c:pt idx="278">
                  <c:v>127876.0</c:v>
                </c:pt>
                <c:pt idx="279">
                  <c:v>128171.0</c:v>
                </c:pt>
                <c:pt idx="280">
                  <c:v>128477.0</c:v>
                </c:pt>
                <c:pt idx="281">
                  <c:v>128827.0</c:v>
                </c:pt>
                <c:pt idx="282">
                  <c:v>129168.0</c:v>
                </c:pt>
                <c:pt idx="283">
                  <c:v>129306.0</c:v>
                </c:pt>
                <c:pt idx="284">
                  <c:v>129512.0</c:v>
                </c:pt>
                <c:pt idx="285">
                  <c:v>129769.0</c:v>
                </c:pt>
                <c:pt idx="286">
                  <c:v>130035.0</c:v>
                </c:pt>
                <c:pt idx="287">
                  <c:v>130470.0</c:v>
                </c:pt>
                <c:pt idx="288">
                  <c:v>130831.0</c:v>
                </c:pt>
                <c:pt idx="289">
                  <c:v>131199.0</c:v>
                </c:pt>
                <c:pt idx="290">
                  <c:v>131517.0</c:v>
                </c:pt>
                <c:pt idx="291">
                  <c:v>131793.0</c:v>
                </c:pt>
                <c:pt idx="292">
                  <c:v>131931.0</c:v>
                </c:pt>
                <c:pt idx="293">
                  <c:v>132153.0</c:v>
                </c:pt>
                <c:pt idx="294">
                  <c:v>132504.0</c:v>
                </c:pt>
                <c:pt idx="295">
                  <c:v>132868.0</c:v>
                </c:pt>
                <c:pt idx="296">
                  <c:v>133226.0</c:v>
                </c:pt>
                <c:pt idx="297">
                  <c:v>133521.0</c:v>
                </c:pt>
                <c:pt idx="298">
                  <c:v>133838.0</c:v>
                </c:pt>
                <c:pt idx="299">
                  <c:v>134220.0</c:v>
                </c:pt>
                <c:pt idx="300">
                  <c:v>134476.0</c:v>
                </c:pt>
                <c:pt idx="301">
                  <c:v>134630.0</c:v>
                </c:pt>
                <c:pt idx="302">
                  <c:v>134974.0</c:v>
                </c:pt>
                <c:pt idx="303">
                  <c:v>135399.0</c:v>
                </c:pt>
                <c:pt idx="304">
                  <c:v>135809.0</c:v>
                </c:pt>
                <c:pt idx="305">
                  <c:v>136237.0</c:v>
                </c:pt>
                <c:pt idx="306">
                  <c:v>136663.0</c:v>
                </c:pt>
                <c:pt idx="307">
                  <c:v>137079.0</c:v>
                </c:pt>
                <c:pt idx="308">
                  <c:v>137472.0</c:v>
                </c:pt>
                <c:pt idx="309">
                  <c:v>137931.0</c:v>
                </c:pt>
                <c:pt idx="310">
                  <c:v>138305.0</c:v>
                </c:pt>
                <c:pt idx="311">
                  <c:v>138704.0</c:v>
                </c:pt>
                <c:pt idx="312">
                  <c:v>139088.0</c:v>
                </c:pt>
                <c:pt idx="313">
                  <c:v>139556.0</c:v>
                </c:pt>
                <c:pt idx="314">
                  <c:v>139949.0</c:v>
                </c:pt>
                <c:pt idx="315">
                  <c:v>140323.0</c:v>
                </c:pt>
                <c:pt idx="316">
                  <c:v>140788.0</c:v>
                </c:pt>
                <c:pt idx="317">
                  <c:v>141117.0</c:v>
                </c:pt>
                <c:pt idx="318">
                  <c:v>141524.0</c:v>
                </c:pt>
                <c:pt idx="319">
                  <c:v>141982.0</c:v>
                </c:pt>
                <c:pt idx="320">
                  <c:v>142361.0</c:v>
                </c:pt>
                <c:pt idx="321">
                  <c:v>142820.0</c:v>
                </c:pt>
                <c:pt idx="322">
                  <c:v>143348.0</c:v>
                </c:pt>
                <c:pt idx="323">
                  <c:v>143785.0</c:v>
                </c:pt>
                <c:pt idx="324">
                  <c:v>144219.0</c:v>
                </c:pt>
                <c:pt idx="325">
                  <c:v>144658.0</c:v>
                </c:pt>
                <c:pt idx="326">
                  <c:v>145144.0</c:v>
                </c:pt>
                <c:pt idx="327">
                  <c:v>145584.0</c:v>
                </c:pt>
                <c:pt idx="328">
                  <c:v>146030.0</c:v>
                </c:pt>
                <c:pt idx="329">
                  <c:v>146406.0</c:v>
                </c:pt>
                <c:pt idx="330">
                  <c:v>146877.0</c:v>
                </c:pt>
                <c:pt idx="331">
                  <c:v>147334.0</c:v>
                </c:pt>
                <c:pt idx="332">
                  <c:v>147719.0</c:v>
                </c:pt>
                <c:pt idx="333">
                  <c:v>148167.0</c:v>
                </c:pt>
                <c:pt idx="334">
                  <c:v>148617.0</c:v>
                </c:pt>
                <c:pt idx="335">
                  <c:v>149098.0</c:v>
                </c:pt>
                <c:pt idx="336">
                  <c:v>149478.0</c:v>
                </c:pt>
                <c:pt idx="337">
                  <c:v>149873.0</c:v>
                </c:pt>
                <c:pt idx="338">
                  <c:v>150312.0</c:v>
                </c:pt>
                <c:pt idx="339">
                  <c:v>150722.0</c:v>
                </c:pt>
                <c:pt idx="340">
                  <c:v>150996.0</c:v>
                </c:pt>
                <c:pt idx="341">
                  <c:v>151451.0</c:v>
                </c:pt>
                <c:pt idx="342">
                  <c:v>151865.0</c:v>
                </c:pt>
                <c:pt idx="343">
                  <c:v>152327.0</c:v>
                </c:pt>
                <c:pt idx="344">
                  <c:v>152690.0</c:v>
                </c:pt>
                <c:pt idx="345">
                  <c:v>153110.0</c:v>
                </c:pt>
                <c:pt idx="346">
                  <c:v>153480.0</c:v>
                </c:pt>
                <c:pt idx="347">
                  <c:v>153862.0</c:v>
                </c:pt>
                <c:pt idx="348">
                  <c:v>154238.0</c:v>
                </c:pt>
                <c:pt idx="349">
                  <c:v>154647.0</c:v>
                </c:pt>
                <c:pt idx="350">
                  <c:v>154999.0</c:v>
                </c:pt>
                <c:pt idx="351">
                  <c:v>155358.0</c:v>
                </c:pt>
                <c:pt idx="352">
                  <c:v>155800.0</c:v>
                </c:pt>
                <c:pt idx="353">
                  <c:v>156199.0</c:v>
                </c:pt>
                <c:pt idx="354">
                  <c:v>156482.0</c:v>
                </c:pt>
                <c:pt idx="355">
                  <c:v>156787.0</c:v>
                </c:pt>
                <c:pt idx="356">
                  <c:v>157045.0</c:v>
                </c:pt>
                <c:pt idx="357">
                  <c:v>157367.0</c:v>
                </c:pt>
                <c:pt idx="358">
                  <c:v>157691.0</c:v>
                </c:pt>
                <c:pt idx="359">
                  <c:v>158014.0</c:v>
                </c:pt>
                <c:pt idx="360">
                  <c:v>158397.0</c:v>
                </c:pt>
                <c:pt idx="361">
                  <c:v>158718.0</c:v>
                </c:pt>
                <c:pt idx="362">
                  <c:v>158994.0</c:v>
                </c:pt>
                <c:pt idx="363">
                  <c:v>159303.0</c:v>
                </c:pt>
                <c:pt idx="364">
                  <c:v>159623.0</c:v>
                </c:pt>
                <c:pt idx="365">
                  <c:v>159999.0</c:v>
                </c:pt>
                <c:pt idx="366">
                  <c:v>160362.0</c:v>
                </c:pt>
                <c:pt idx="367">
                  <c:v>160703.0</c:v>
                </c:pt>
                <c:pt idx="368">
                  <c:v>160989.0</c:v>
                </c:pt>
                <c:pt idx="369">
                  <c:v>161357.0</c:v>
                </c:pt>
                <c:pt idx="370">
                  <c:v>161687.0</c:v>
                </c:pt>
                <c:pt idx="371">
                  <c:v>161985.0</c:v>
                </c:pt>
                <c:pt idx="372">
                  <c:v>162312.0</c:v>
                </c:pt>
                <c:pt idx="373">
                  <c:v>162644.0</c:v>
                </c:pt>
                <c:pt idx="374">
                  <c:v>162771.0</c:v>
                </c:pt>
                <c:pt idx="375">
                  <c:v>163150.0</c:v>
                </c:pt>
                <c:pt idx="376">
                  <c:v>163456.0</c:v>
                </c:pt>
                <c:pt idx="377">
                  <c:v>163846.0</c:v>
                </c:pt>
                <c:pt idx="378">
                  <c:v>164214.0</c:v>
                </c:pt>
                <c:pt idx="379">
                  <c:v>164533.0</c:v>
                </c:pt>
                <c:pt idx="380">
                  <c:v>164950.0</c:v>
                </c:pt>
                <c:pt idx="381">
                  <c:v>165225.0</c:v>
                </c:pt>
                <c:pt idx="382">
                  <c:v>165624.0</c:v>
                </c:pt>
                <c:pt idx="383">
                  <c:v>166032.0</c:v>
                </c:pt>
                <c:pt idx="384">
                  <c:v>166468.0</c:v>
                </c:pt>
                <c:pt idx="385">
                  <c:v>166869.0</c:v>
                </c:pt>
                <c:pt idx="386">
                  <c:v>167254.0</c:v>
                </c:pt>
                <c:pt idx="387">
                  <c:v>167675.0</c:v>
                </c:pt>
                <c:pt idx="388">
                  <c:v>168030.0</c:v>
                </c:pt>
                <c:pt idx="389">
                  <c:v>168482.0</c:v>
                </c:pt>
                <c:pt idx="390">
                  <c:v>168927.0</c:v>
                </c:pt>
                <c:pt idx="391">
                  <c:v>169368.0</c:v>
                </c:pt>
                <c:pt idx="392">
                  <c:v>169799.0</c:v>
                </c:pt>
                <c:pt idx="393">
                  <c:v>170302.0</c:v>
                </c:pt>
                <c:pt idx="394">
                  <c:v>170761.0</c:v>
                </c:pt>
                <c:pt idx="395">
                  <c:v>171234.0</c:v>
                </c:pt>
                <c:pt idx="396">
                  <c:v>171716.0</c:v>
                </c:pt>
                <c:pt idx="397">
                  <c:v>172231.0</c:v>
                </c:pt>
                <c:pt idx="398">
                  <c:v>172706.0</c:v>
                </c:pt>
                <c:pt idx="399">
                  <c:v>172952.0</c:v>
                </c:pt>
                <c:pt idx="400">
                  <c:v>173417.0</c:v>
                </c:pt>
                <c:pt idx="401">
                  <c:v>173923.0</c:v>
                </c:pt>
                <c:pt idx="402">
                  <c:v>174441.0</c:v>
                </c:pt>
                <c:pt idx="403">
                  <c:v>174748.0</c:v>
                </c:pt>
                <c:pt idx="404">
                  <c:v>175206.0</c:v>
                </c:pt>
                <c:pt idx="405">
                  <c:v>175583.0</c:v>
                </c:pt>
                <c:pt idx="406">
                  <c:v>176083.0</c:v>
                </c:pt>
                <c:pt idx="407">
                  <c:v>176363.0</c:v>
                </c:pt>
                <c:pt idx="408">
                  <c:v>176793.0</c:v>
                </c:pt>
                <c:pt idx="409">
                  <c:v>177221.0</c:v>
                </c:pt>
                <c:pt idx="410">
                  <c:v>177707.0</c:v>
                </c:pt>
                <c:pt idx="411">
                  <c:v>178106.0</c:v>
                </c:pt>
                <c:pt idx="412">
                  <c:v>178440.0</c:v>
                </c:pt>
                <c:pt idx="413">
                  <c:v>178945.0</c:v>
                </c:pt>
                <c:pt idx="415">
                  <c:v>179417.0</c:v>
                </c:pt>
                <c:pt idx="416">
                  <c:v>179904.0</c:v>
                </c:pt>
                <c:pt idx="417">
                  <c:v>180304.0</c:v>
                </c:pt>
                <c:pt idx="418">
                  <c:v>180750.0</c:v>
                </c:pt>
                <c:pt idx="419">
                  <c:v>181176.0</c:v>
                </c:pt>
                <c:pt idx="420">
                  <c:v>181472.0</c:v>
                </c:pt>
                <c:pt idx="421">
                  <c:v>181893.0</c:v>
                </c:pt>
                <c:pt idx="422">
                  <c:v>182197.0</c:v>
                </c:pt>
                <c:pt idx="423">
                  <c:v>182624.0</c:v>
                </c:pt>
                <c:pt idx="424">
                  <c:v>183052.0</c:v>
                </c:pt>
                <c:pt idx="425">
                  <c:v>183457.0</c:v>
                </c:pt>
                <c:pt idx="426">
                  <c:v>183861.0</c:v>
                </c:pt>
                <c:pt idx="427">
                  <c:v>184257.0</c:v>
                </c:pt>
                <c:pt idx="428">
                  <c:v>184579.0</c:v>
                </c:pt>
                <c:pt idx="429">
                  <c:v>184960.0</c:v>
                </c:pt>
                <c:pt idx="430">
                  <c:v>185320.0</c:v>
                </c:pt>
                <c:pt idx="431">
                  <c:v>185633.0</c:v>
                </c:pt>
                <c:pt idx="432">
                  <c:v>185995.0</c:v>
                </c:pt>
                <c:pt idx="433">
                  <c:v>186351.0</c:v>
                </c:pt>
                <c:pt idx="434">
                  <c:v>186685.0</c:v>
                </c:pt>
                <c:pt idx="435">
                  <c:v>187025.0</c:v>
                </c:pt>
                <c:pt idx="436">
                  <c:v>187277.0</c:v>
                </c:pt>
                <c:pt idx="437">
                  <c:v>187636.0</c:v>
                </c:pt>
                <c:pt idx="438">
                  <c:v>188017.0</c:v>
                </c:pt>
                <c:pt idx="439">
                  <c:v>188248.0</c:v>
                </c:pt>
                <c:pt idx="440">
                  <c:v>188589.0</c:v>
                </c:pt>
                <c:pt idx="441">
                  <c:v>188911.0</c:v>
                </c:pt>
                <c:pt idx="442">
                  <c:v>189145.0</c:v>
                </c:pt>
                <c:pt idx="443">
                  <c:v>189437.0</c:v>
                </c:pt>
                <c:pt idx="444">
                  <c:v>189732.0</c:v>
                </c:pt>
                <c:pt idx="445">
                  <c:v>190044.0</c:v>
                </c:pt>
                <c:pt idx="446">
                  <c:v>190346.0</c:v>
                </c:pt>
                <c:pt idx="447">
                  <c:v>190654.0</c:v>
                </c:pt>
                <c:pt idx="448">
                  <c:v>190968.0</c:v>
                </c:pt>
                <c:pt idx="449">
                  <c:v>191266.0</c:v>
                </c:pt>
                <c:pt idx="450">
                  <c:v>191516.0</c:v>
                </c:pt>
                <c:pt idx="451">
                  <c:v>191764.0</c:v>
                </c:pt>
                <c:pt idx="452">
                  <c:v>192081.0</c:v>
                </c:pt>
                <c:pt idx="453">
                  <c:v>192378.0</c:v>
                </c:pt>
                <c:pt idx="454">
                  <c:v>192717.0</c:v>
                </c:pt>
                <c:pt idx="455">
                  <c:v>193059.0</c:v>
                </c:pt>
                <c:pt idx="456">
                  <c:v>193390.0</c:v>
                </c:pt>
                <c:pt idx="457">
                  <c:v>193683.0</c:v>
                </c:pt>
                <c:pt idx="458">
                  <c:v>194013.0</c:v>
                </c:pt>
                <c:pt idx="459">
                  <c:v>194301.0</c:v>
                </c:pt>
                <c:pt idx="460">
                  <c:v>194677.0</c:v>
                </c:pt>
                <c:pt idx="461">
                  <c:v>194939.0</c:v>
                </c:pt>
                <c:pt idx="462">
                  <c:v>195273.0</c:v>
                </c:pt>
                <c:pt idx="463">
                  <c:v>195478.0</c:v>
                </c:pt>
                <c:pt idx="464">
                  <c:v>195801.0</c:v>
                </c:pt>
                <c:pt idx="465">
                  <c:v>196090.0</c:v>
                </c:pt>
                <c:pt idx="466">
                  <c:v>196374.0</c:v>
                </c:pt>
                <c:pt idx="467">
                  <c:v>196625.0</c:v>
                </c:pt>
                <c:pt idx="468">
                  <c:v>196914.0</c:v>
                </c:pt>
                <c:pt idx="469">
                  <c:v>197268.0</c:v>
                </c:pt>
                <c:pt idx="470">
                  <c:v>197662.0</c:v>
                </c:pt>
                <c:pt idx="471">
                  <c:v>198063.0</c:v>
                </c:pt>
                <c:pt idx="472">
                  <c:v>198423.0</c:v>
                </c:pt>
                <c:pt idx="473">
                  <c:v>198590.0</c:v>
                </c:pt>
                <c:pt idx="474">
                  <c:v>198924.0</c:v>
                </c:pt>
                <c:pt idx="475">
                  <c:v>199335.0</c:v>
                </c:pt>
                <c:pt idx="476">
                  <c:v>199720.0</c:v>
                </c:pt>
              </c:numCache>
            </c:numRef>
          </c:xVal>
          <c:yVal>
            <c:numRef>
              <c:f>Gas!$F$3:$F$550</c:f>
              <c:numCache>
                <c:formatCode>"$"#,##0.00</c:formatCode>
                <c:ptCount val="548"/>
                <c:pt idx="0">
                  <c:v>23.02</c:v>
                </c:pt>
                <c:pt idx="1">
                  <c:v>28.18</c:v>
                </c:pt>
                <c:pt idx="2">
                  <c:v>23.81</c:v>
                </c:pt>
                <c:pt idx="3">
                  <c:v>22.59</c:v>
                </c:pt>
                <c:pt idx="4">
                  <c:v>22.62</c:v>
                </c:pt>
                <c:pt idx="5">
                  <c:v>20.35</c:v>
                </c:pt>
                <c:pt idx="6">
                  <c:v>21.51</c:v>
                </c:pt>
                <c:pt idx="7">
                  <c:v>15.42</c:v>
                </c:pt>
                <c:pt idx="8">
                  <c:v>25.6</c:v>
                </c:pt>
                <c:pt idx="9">
                  <c:v>17.49</c:v>
                </c:pt>
                <c:pt idx="10">
                  <c:v>27.05</c:v>
                </c:pt>
                <c:pt idx="11">
                  <c:v>27.82</c:v>
                </c:pt>
                <c:pt idx="12">
                  <c:v>19.65</c:v>
                </c:pt>
                <c:pt idx="13">
                  <c:v>25.25</c:v>
                </c:pt>
                <c:pt idx="14">
                  <c:v>25.31</c:v>
                </c:pt>
                <c:pt idx="15">
                  <c:v>25.38</c:v>
                </c:pt>
                <c:pt idx="16">
                  <c:v>23.14</c:v>
                </c:pt>
                <c:pt idx="17">
                  <c:v>25.28</c:v>
                </c:pt>
                <c:pt idx="18">
                  <c:v>26.58</c:v>
                </c:pt>
                <c:pt idx="19">
                  <c:v>18.13</c:v>
                </c:pt>
                <c:pt idx="20">
                  <c:v>19.61</c:v>
                </c:pt>
                <c:pt idx="21">
                  <c:v>25.36</c:v>
                </c:pt>
                <c:pt idx="22">
                  <c:v>23.99</c:v>
                </c:pt>
                <c:pt idx="23">
                  <c:v>25.58</c:v>
                </c:pt>
                <c:pt idx="24">
                  <c:v>25.33</c:v>
                </c:pt>
                <c:pt idx="25">
                  <c:v>14.17</c:v>
                </c:pt>
                <c:pt idx="26">
                  <c:v>23.88</c:v>
                </c:pt>
                <c:pt idx="27">
                  <c:v>23.31</c:v>
                </c:pt>
                <c:pt idx="28">
                  <c:v>24.34</c:v>
                </c:pt>
                <c:pt idx="29">
                  <c:v>24.79</c:v>
                </c:pt>
                <c:pt idx="30">
                  <c:v>23.0</c:v>
                </c:pt>
                <c:pt idx="31">
                  <c:v>26.98</c:v>
                </c:pt>
                <c:pt idx="32">
                  <c:v>24.0</c:v>
                </c:pt>
                <c:pt idx="33">
                  <c:v>24.53</c:v>
                </c:pt>
                <c:pt idx="34">
                  <c:v>26.32</c:v>
                </c:pt>
                <c:pt idx="35">
                  <c:v>24.9</c:v>
                </c:pt>
                <c:pt idx="36">
                  <c:v>23.62</c:v>
                </c:pt>
                <c:pt idx="37">
                  <c:v>25.98</c:v>
                </c:pt>
                <c:pt idx="38">
                  <c:v>25.82</c:v>
                </c:pt>
                <c:pt idx="39">
                  <c:v>24.11</c:v>
                </c:pt>
                <c:pt idx="40">
                  <c:v>25.82</c:v>
                </c:pt>
                <c:pt idx="41">
                  <c:v>25.61</c:v>
                </c:pt>
                <c:pt idx="42">
                  <c:v>23.83</c:v>
                </c:pt>
                <c:pt idx="43">
                  <c:v>26.41</c:v>
                </c:pt>
                <c:pt idx="44">
                  <c:v>20.87</c:v>
                </c:pt>
                <c:pt idx="45">
                  <c:v>26.51</c:v>
                </c:pt>
                <c:pt idx="46">
                  <c:v>21.55</c:v>
                </c:pt>
                <c:pt idx="47">
                  <c:v>27.56</c:v>
                </c:pt>
                <c:pt idx="48">
                  <c:v>29.66</c:v>
                </c:pt>
                <c:pt idx="49">
                  <c:v>25.67</c:v>
                </c:pt>
                <c:pt idx="50">
                  <c:v>27.51</c:v>
                </c:pt>
                <c:pt idx="51">
                  <c:v>26.8</c:v>
                </c:pt>
                <c:pt idx="52">
                  <c:v>27.25</c:v>
                </c:pt>
                <c:pt idx="53">
                  <c:v>25.64</c:v>
                </c:pt>
                <c:pt idx="54">
                  <c:v>23.91</c:v>
                </c:pt>
                <c:pt idx="55">
                  <c:v>28.11</c:v>
                </c:pt>
                <c:pt idx="56">
                  <c:v>26.43</c:v>
                </c:pt>
                <c:pt idx="57">
                  <c:v>27.92</c:v>
                </c:pt>
                <c:pt idx="58">
                  <c:v>27.11</c:v>
                </c:pt>
                <c:pt idx="59">
                  <c:v>27.457023</c:v>
                </c:pt>
                <c:pt idx="60">
                  <c:v>29.18</c:v>
                </c:pt>
                <c:pt idx="61">
                  <c:v>24.31</c:v>
                </c:pt>
                <c:pt idx="62">
                  <c:v>26.14</c:v>
                </c:pt>
                <c:pt idx="63">
                  <c:v>29.71</c:v>
                </c:pt>
                <c:pt idx="64">
                  <c:v>30.02</c:v>
                </c:pt>
                <c:pt idx="65">
                  <c:v>29.4</c:v>
                </c:pt>
                <c:pt idx="66">
                  <c:v>26.91</c:v>
                </c:pt>
                <c:pt idx="67">
                  <c:v>21.52</c:v>
                </c:pt>
                <c:pt idx="68">
                  <c:v>27.72</c:v>
                </c:pt>
                <c:pt idx="69">
                  <c:v>29.86</c:v>
                </c:pt>
                <c:pt idx="70">
                  <c:v>26.91</c:v>
                </c:pt>
                <c:pt idx="71">
                  <c:v>30.05</c:v>
                </c:pt>
                <c:pt idx="72">
                  <c:v>9.57</c:v>
                </c:pt>
                <c:pt idx="73">
                  <c:v>24.86</c:v>
                </c:pt>
                <c:pt idx="74">
                  <c:v>28.64</c:v>
                </c:pt>
                <c:pt idx="75">
                  <c:v>29.3</c:v>
                </c:pt>
                <c:pt idx="76">
                  <c:v>30.48</c:v>
                </c:pt>
                <c:pt idx="77">
                  <c:v>32.03</c:v>
                </c:pt>
                <c:pt idx="78">
                  <c:v>27.98</c:v>
                </c:pt>
                <c:pt idx="79">
                  <c:v>30.26</c:v>
                </c:pt>
                <c:pt idx="80">
                  <c:v>31.65</c:v>
                </c:pt>
                <c:pt idx="81">
                  <c:v>29.94</c:v>
                </c:pt>
                <c:pt idx="82">
                  <c:v>23.15</c:v>
                </c:pt>
                <c:pt idx="83">
                  <c:v>31.08</c:v>
                </c:pt>
                <c:pt idx="84">
                  <c:v>27.28</c:v>
                </c:pt>
                <c:pt idx="85">
                  <c:v>26.17</c:v>
                </c:pt>
                <c:pt idx="86">
                  <c:v>30.56</c:v>
                </c:pt>
                <c:pt idx="87">
                  <c:v>28.51</c:v>
                </c:pt>
                <c:pt idx="88">
                  <c:v>29.22</c:v>
                </c:pt>
                <c:pt idx="89">
                  <c:v>28.92</c:v>
                </c:pt>
                <c:pt idx="90">
                  <c:v>30.28</c:v>
                </c:pt>
                <c:pt idx="91">
                  <c:v>25.81</c:v>
                </c:pt>
                <c:pt idx="92">
                  <c:v>26.38</c:v>
                </c:pt>
                <c:pt idx="93">
                  <c:v>28.17</c:v>
                </c:pt>
                <c:pt idx="94">
                  <c:v>28.65</c:v>
                </c:pt>
                <c:pt idx="95">
                  <c:v>24.71</c:v>
                </c:pt>
                <c:pt idx="96">
                  <c:v>26.46</c:v>
                </c:pt>
                <c:pt idx="97">
                  <c:v>26.29</c:v>
                </c:pt>
                <c:pt idx="98">
                  <c:v>24.97</c:v>
                </c:pt>
                <c:pt idx="99">
                  <c:v>25.95</c:v>
                </c:pt>
                <c:pt idx="100">
                  <c:v>31.19</c:v>
                </c:pt>
                <c:pt idx="101">
                  <c:v>25.84</c:v>
                </c:pt>
                <c:pt idx="102">
                  <c:v>25.65</c:v>
                </c:pt>
                <c:pt idx="103">
                  <c:v>26.71</c:v>
                </c:pt>
                <c:pt idx="104">
                  <c:v>27.02</c:v>
                </c:pt>
                <c:pt idx="105">
                  <c:v>26.82</c:v>
                </c:pt>
                <c:pt idx="106">
                  <c:v>26.16</c:v>
                </c:pt>
                <c:pt idx="107">
                  <c:v>30.83</c:v>
                </c:pt>
                <c:pt idx="108">
                  <c:v>28.05</c:v>
                </c:pt>
                <c:pt idx="109">
                  <c:v>30.73</c:v>
                </c:pt>
                <c:pt idx="110">
                  <c:v>28.64</c:v>
                </c:pt>
                <c:pt idx="111">
                  <c:v>27.96</c:v>
                </c:pt>
                <c:pt idx="112">
                  <c:v>28.17</c:v>
                </c:pt>
                <c:pt idx="113">
                  <c:v>30.18</c:v>
                </c:pt>
                <c:pt idx="114">
                  <c:v>29.29</c:v>
                </c:pt>
                <c:pt idx="115">
                  <c:v>26.95</c:v>
                </c:pt>
                <c:pt idx="116">
                  <c:v>27.31</c:v>
                </c:pt>
                <c:pt idx="117">
                  <c:v>29.94</c:v>
                </c:pt>
                <c:pt idx="118">
                  <c:v>26.39</c:v>
                </c:pt>
                <c:pt idx="119">
                  <c:v>28.18</c:v>
                </c:pt>
                <c:pt idx="120">
                  <c:v>27.07</c:v>
                </c:pt>
                <c:pt idx="121">
                  <c:v>30.76</c:v>
                </c:pt>
                <c:pt idx="122">
                  <c:v>21.63</c:v>
                </c:pt>
                <c:pt idx="123">
                  <c:v>26.56</c:v>
                </c:pt>
                <c:pt idx="124">
                  <c:v>28.92</c:v>
                </c:pt>
                <c:pt idx="125">
                  <c:v>29.66</c:v>
                </c:pt>
                <c:pt idx="126">
                  <c:v>23.56</c:v>
                </c:pt>
                <c:pt idx="127">
                  <c:v>30.27</c:v>
                </c:pt>
                <c:pt idx="128">
                  <c:v>30.61</c:v>
                </c:pt>
                <c:pt idx="129">
                  <c:v>18.0</c:v>
                </c:pt>
                <c:pt idx="130">
                  <c:v>29.46</c:v>
                </c:pt>
                <c:pt idx="131">
                  <c:v>32.54</c:v>
                </c:pt>
                <c:pt idx="132">
                  <c:v>27.05</c:v>
                </c:pt>
                <c:pt idx="133">
                  <c:v>30.26</c:v>
                </c:pt>
                <c:pt idx="134">
                  <c:v>28.47</c:v>
                </c:pt>
                <c:pt idx="135">
                  <c:v>37.52</c:v>
                </c:pt>
                <c:pt idx="136">
                  <c:v>34.29</c:v>
                </c:pt>
                <c:pt idx="137">
                  <c:v>34.27</c:v>
                </c:pt>
                <c:pt idx="138">
                  <c:v>37.05</c:v>
                </c:pt>
                <c:pt idx="139">
                  <c:v>33.12</c:v>
                </c:pt>
                <c:pt idx="140">
                  <c:v>30.3</c:v>
                </c:pt>
                <c:pt idx="141">
                  <c:v>33.47</c:v>
                </c:pt>
                <c:pt idx="142">
                  <c:v>39.29</c:v>
                </c:pt>
                <c:pt idx="143">
                  <c:v>37.61</c:v>
                </c:pt>
                <c:pt idx="144">
                  <c:v>41.35</c:v>
                </c:pt>
                <c:pt idx="145">
                  <c:v>38.45</c:v>
                </c:pt>
                <c:pt idx="146">
                  <c:v>25.4</c:v>
                </c:pt>
                <c:pt idx="147">
                  <c:v>42.84</c:v>
                </c:pt>
                <c:pt idx="148">
                  <c:v>35.71</c:v>
                </c:pt>
                <c:pt idx="149">
                  <c:v>41.804196</c:v>
                </c:pt>
                <c:pt idx="150">
                  <c:v>36.25</c:v>
                </c:pt>
                <c:pt idx="151">
                  <c:v>36.98</c:v>
                </c:pt>
                <c:pt idx="152">
                  <c:v>39.04</c:v>
                </c:pt>
                <c:pt idx="153">
                  <c:v>41.95</c:v>
                </c:pt>
                <c:pt idx="154">
                  <c:v>39.36</c:v>
                </c:pt>
                <c:pt idx="155">
                  <c:v>37.19</c:v>
                </c:pt>
                <c:pt idx="156">
                  <c:v>35.72</c:v>
                </c:pt>
                <c:pt idx="157">
                  <c:v>37.01</c:v>
                </c:pt>
                <c:pt idx="158">
                  <c:v>38.9</c:v>
                </c:pt>
                <c:pt idx="159">
                  <c:v>37.86</c:v>
                </c:pt>
                <c:pt idx="160">
                  <c:v>33.87</c:v>
                </c:pt>
                <c:pt idx="161">
                  <c:v>37.81</c:v>
                </c:pt>
                <c:pt idx="162">
                  <c:v>33.46</c:v>
                </c:pt>
                <c:pt idx="163">
                  <c:v>37.0</c:v>
                </c:pt>
                <c:pt idx="164">
                  <c:v>37.22</c:v>
                </c:pt>
                <c:pt idx="165">
                  <c:v>38.19</c:v>
                </c:pt>
                <c:pt idx="166">
                  <c:v>37.78</c:v>
                </c:pt>
                <c:pt idx="167">
                  <c:v>30.84</c:v>
                </c:pt>
                <c:pt idx="168">
                  <c:v>34.76</c:v>
                </c:pt>
                <c:pt idx="169">
                  <c:v>37.99</c:v>
                </c:pt>
                <c:pt idx="170">
                  <c:v>33.22</c:v>
                </c:pt>
                <c:pt idx="171">
                  <c:v>34.84</c:v>
                </c:pt>
                <c:pt idx="172">
                  <c:v>30.83</c:v>
                </c:pt>
                <c:pt idx="173">
                  <c:v>37.69</c:v>
                </c:pt>
                <c:pt idx="174">
                  <c:v>32.89</c:v>
                </c:pt>
                <c:pt idx="175">
                  <c:v>33.94</c:v>
                </c:pt>
                <c:pt idx="176">
                  <c:v>38.79</c:v>
                </c:pt>
                <c:pt idx="177">
                  <c:v>33.68</c:v>
                </c:pt>
                <c:pt idx="178">
                  <c:v>35.96</c:v>
                </c:pt>
                <c:pt idx="179">
                  <c:v>33.66</c:v>
                </c:pt>
                <c:pt idx="180">
                  <c:v>31.98</c:v>
                </c:pt>
                <c:pt idx="181">
                  <c:v>34.14</c:v>
                </c:pt>
                <c:pt idx="182">
                  <c:v>35.21</c:v>
                </c:pt>
                <c:pt idx="183">
                  <c:v>34.22</c:v>
                </c:pt>
                <c:pt idx="184">
                  <c:v>14.0</c:v>
                </c:pt>
                <c:pt idx="185">
                  <c:v>29.9</c:v>
                </c:pt>
                <c:pt idx="186">
                  <c:v>34.61</c:v>
                </c:pt>
                <c:pt idx="187">
                  <c:v>33.83</c:v>
                </c:pt>
                <c:pt idx="188">
                  <c:v>35.0</c:v>
                </c:pt>
                <c:pt idx="189">
                  <c:v>10.1</c:v>
                </c:pt>
                <c:pt idx="190">
                  <c:v>26.74</c:v>
                </c:pt>
                <c:pt idx="191">
                  <c:v>31.8</c:v>
                </c:pt>
                <c:pt idx="192">
                  <c:v>33.6</c:v>
                </c:pt>
                <c:pt idx="193">
                  <c:v>37.54</c:v>
                </c:pt>
                <c:pt idx="194">
                  <c:v>39.5</c:v>
                </c:pt>
                <c:pt idx="195">
                  <c:v>36.22</c:v>
                </c:pt>
                <c:pt idx="196">
                  <c:v>34.9</c:v>
                </c:pt>
                <c:pt idx="197">
                  <c:v>36.02</c:v>
                </c:pt>
                <c:pt idx="198">
                  <c:v>20.43</c:v>
                </c:pt>
                <c:pt idx="199">
                  <c:v>31.27</c:v>
                </c:pt>
                <c:pt idx="200">
                  <c:v>34.45</c:v>
                </c:pt>
                <c:pt idx="201">
                  <c:v>21.72</c:v>
                </c:pt>
                <c:pt idx="202">
                  <c:v>37.78</c:v>
                </c:pt>
                <c:pt idx="203">
                  <c:v>35.53</c:v>
                </c:pt>
                <c:pt idx="204">
                  <c:v>35.76</c:v>
                </c:pt>
                <c:pt idx="205">
                  <c:v>36.29</c:v>
                </c:pt>
                <c:pt idx="206">
                  <c:v>42.39</c:v>
                </c:pt>
                <c:pt idx="207">
                  <c:v>29.8</c:v>
                </c:pt>
                <c:pt idx="208">
                  <c:v>41.18</c:v>
                </c:pt>
                <c:pt idx="209">
                  <c:v>33.36</c:v>
                </c:pt>
                <c:pt idx="210">
                  <c:v>37.08</c:v>
                </c:pt>
                <c:pt idx="211">
                  <c:v>38.55</c:v>
                </c:pt>
                <c:pt idx="212">
                  <c:v>41.34</c:v>
                </c:pt>
                <c:pt idx="213">
                  <c:v>39.82</c:v>
                </c:pt>
                <c:pt idx="214">
                  <c:v>34.08</c:v>
                </c:pt>
                <c:pt idx="215">
                  <c:v>41.19</c:v>
                </c:pt>
                <c:pt idx="216">
                  <c:v>36.47</c:v>
                </c:pt>
                <c:pt idx="217">
                  <c:v>40.82</c:v>
                </c:pt>
                <c:pt idx="218">
                  <c:v>35.72</c:v>
                </c:pt>
                <c:pt idx="219">
                  <c:v>42.14</c:v>
                </c:pt>
                <c:pt idx="220">
                  <c:v>33.93</c:v>
                </c:pt>
                <c:pt idx="221">
                  <c:v>37.26</c:v>
                </c:pt>
                <c:pt idx="222">
                  <c:v>35.08</c:v>
                </c:pt>
                <c:pt idx="223">
                  <c:v>43.28</c:v>
                </c:pt>
                <c:pt idx="224">
                  <c:v>33.11</c:v>
                </c:pt>
                <c:pt idx="225">
                  <c:v>35.59</c:v>
                </c:pt>
                <c:pt idx="226">
                  <c:v>36.85</c:v>
                </c:pt>
                <c:pt idx="227">
                  <c:v>37.42</c:v>
                </c:pt>
                <c:pt idx="228">
                  <c:v>19.34</c:v>
                </c:pt>
                <c:pt idx="229">
                  <c:v>39.38</c:v>
                </c:pt>
                <c:pt idx="230">
                  <c:v>39.62</c:v>
                </c:pt>
                <c:pt idx="231">
                  <c:v>34.12</c:v>
                </c:pt>
                <c:pt idx="232">
                  <c:v>36.42</c:v>
                </c:pt>
                <c:pt idx="233">
                  <c:v>37.8</c:v>
                </c:pt>
                <c:pt idx="234">
                  <c:v>40.5</c:v>
                </c:pt>
                <c:pt idx="235">
                  <c:v>40.48</c:v>
                </c:pt>
                <c:pt idx="236">
                  <c:v>41.82</c:v>
                </c:pt>
                <c:pt idx="237">
                  <c:v>32.3</c:v>
                </c:pt>
                <c:pt idx="238">
                  <c:v>41.7</c:v>
                </c:pt>
                <c:pt idx="239">
                  <c:v>33.29</c:v>
                </c:pt>
                <c:pt idx="240">
                  <c:v>32.55</c:v>
                </c:pt>
                <c:pt idx="241">
                  <c:v>37.86</c:v>
                </c:pt>
                <c:pt idx="242">
                  <c:v>31.31</c:v>
                </c:pt>
                <c:pt idx="243">
                  <c:v>42.47</c:v>
                </c:pt>
                <c:pt idx="244">
                  <c:v>33.47</c:v>
                </c:pt>
                <c:pt idx="245">
                  <c:v>33.2</c:v>
                </c:pt>
                <c:pt idx="246">
                  <c:v>39.79</c:v>
                </c:pt>
                <c:pt idx="247">
                  <c:v>36.36</c:v>
                </c:pt>
                <c:pt idx="248">
                  <c:v>41.58</c:v>
                </c:pt>
                <c:pt idx="249">
                  <c:v>36.69</c:v>
                </c:pt>
                <c:pt idx="250">
                  <c:v>35.62</c:v>
                </c:pt>
                <c:pt idx="251">
                  <c:v>37.59</c:v>
                </c:pt>
                <c:pt idx="252">
                  <c:v>34.98</c:v>
                </c:pt>
                <c:pt idx="253">
                  <c:v>37.91</c:v>
                </c:pt>
                <c:pt idx="254">
                  <c:v>36.88</c:v>
                </c:pt>
                <c:pt idx="255">
                  <c:v>33.15</c:v>
                </c:pt>
                <c:pt idx="256">
                  <c:v>36.38</c:v>
                </c:pt>
                <c:pt idx="257">
                  <c:v>32.92</c:v>
                </c:pt>
                <c:pt idx="258">
                  <c:v>36.85</c:v>
                </c:pt>
                <c:pt idx="259">
                  <c:v>34.27</c:v>
                </c:pt>
                <c:pt idx="260">
                  <c:v>36.3</c:v>
                </c:pt>
                <c:pt idx="261">
                  <c:v>34.47</c:v>
                </c:pt>
                <c:pt idx="262">
                  <c:v>31.92</c:v>
                </c:pt>
                <c:pt idx="263">
                  <c:v>29.87</c:v>
                </c:pt>
                <c:pt idx="264">
                  <c:v>33.51</c:v>
                </c:pt>
                <c:pt idx="265">
                  <c:v>29.83</c:v>
                </c:pt>
                <c:pt idx="266">
                  <c:v>39.74</c:v>
                </c:pt>
                <c:pt idx="267">
                  <c:v>37.09</c:v>
                </c:pt>
                <c:pt idx="268">
                  <c:v>35.17</c:v>
                </c:pt>
                <c:pt idx="269">
                  <c:v>32.13</c:v>
                </c:pt>
                <c:pt idx="270">
                  <c:v>35.19</c:v>
                </c:pt>
                <c:pt idx="271">
                  <c:v>17.4</c:v>
                </c:pt>
                <c:pt idx="272">
                  <c:v>41.15</c:v>
                </c:pt>
                <c:pt idx="273">
                  <c:v>32.9</c:v>
                </c:pt>
                <c:pt idx="274">
                  <c:v>38.57</c:v>
                </c:pt>
                <c:pt idx="275">
                  <c:v>40.2</c:v>
                </c:pt>
                <c:pt idx="276">
                  <c:v>33.95</c:v>
                </c:pt>
                <c:pt idx="277">
                  <c:v>30.36</c:v>
                </c:pt>
                <c:pt idx="278">
                  <c:v>31.09</c:v>
                </c:pt>
                <c:pt idx="279">
                  <c:v>30.48</c:v>
                </c:pt>
                <c:pt idx="280">
                  <c:v>32.46</c:v>
                </c:pt>
                <c:pt idx="281">
                  <c:v>41.99</c:v>
                </c:pt>
                <c:pt idx="282">
                  <c:v>32.63</c:v>
                </c:pt>
                <c:pt idx="283">
                  <c:v>14.84</c:v>
                </c:pt>
                <c:pt idx="284">
                  <c:v>24.15</c:v>
                </c:pt>
                <c:pt idx="285">
                  <c:v>27.13</c:v>
                </c:pt>
                <c:pt idx="286">
                  <c:v>24.1</c:v>
                </c:pt>
                <c:pt idx="287">
                  <c:v>54.96</c:v>
                </c:pt>
                <c:pt idx="288">
                  <c:v>40.04</c:v>
                </c:pt>
                <c:pt idx="289">
                  <c:v>37.17</c:v>
                </c:pt>
                <c:pt idx="290">
                  <c:v>36.41</c:v>
                </c:pt>
                <c:pt idx="291">
                  <c:v>14.24</c:v>
                </c:pt>
                <c:pt idx="292">
                  <c:v>30.43</c:v>
                </c:pt>
                <c:pt idx="293">
                  <c:v>22.75</c:v>
                </c:pt>
                <c:pt idx="294">
                  <c:v>39.74</c:v>
                </c:pt>
                <c:pt idx="295">
                  <c:v>38.78</c:v>
                </c:pt>
                <c:pt idx="296">
                  <c:v>37.48</c:v>
                </c:pt>
                <c:pt idx="297">
                  <c:v>27.24</c:v>
                </c:pt>
                <c:pt idx="298">
                  <c:v>31.81</c:v>
                </c:pt>
                <c:pt idx="299">
                  <c:v>35.22</c:v>
                </c:pt>
                <c:pt idx="300">
                  <c:v>24.47</c:v>
                </c:pt>
                <c:pt idx="301">
                  <c:v>15.23</c:v>
                </c:pt>
                <c:pt idx="302">
                  <c:v>28.0</c:v>
                </c:pt>
                <c:pt idx="303">
                  <c:v>35.3</c:v>
                </c:pt>
                <c:pt idx="304">
                  <c:v>37.27</c:v>
                </c:pt>
                <c:pt idx="305">
                  <c:v>36.02</c:v>
                </c:pt>
                <c:pt idx="306">
                  <c:v>38.21</c:v>
                </c:pt>
                <c:pt idx="307">
                  <c:v>34.47</c:v>
                </c:pt>
                <c:pt idx="308">
                  <c:v>31.97</c:v>
                </c:pt>
                <c:pt idx="309">
                  <c:v>35.64</c:v>
                </c:pt>
                <c:pt idx="310">
                  <c:v>30.78</c:v>
                </c:pt>
                <c:pt idx="311">
                  <c:v>30.42</c:v>
                </c:pt>
                <c:pt idx="312">
                  <c:v>36.58</c:v>
                </c:pt>
                <c:pt idx="313">
                  <c:v>32.74</c:v>
                </c:pt>
                <c:pt idx="314">
                  <c:v>32.02</c:v>
                </c:pt>
                <c:pt idx="315">
                  <c:v>34.78</c:v>
                </c:pt>
                <c:pt idx="316">
                  <c:v>32.16</c:v>
                </c:pt>
                <c:pt idx="317">
                  <c:v>29.68</c:v>
                </c:pt>
                <c:pt idx="318">
                  <c:v>37.46</c:v>
                </c:pt>
                <c:pt idx="319">
                  <c:v>34.73</c:v>
                </c:pt>
                <c:pt idx="320">
                  <c:v>30.95</c:v>
                </c:pt>
                <c:pt idx="321">
                  <c:v>38.81</c:v>
                </c:pt>
                <c:pt idx="322">
                  <c:v>42.24</c:v>
                </c:pt>
                <c:pt idx="323">
                  <c:v>43.19</c:v>
                </c:pt>
                <c:pt idx="324">
                  <c:v>40.39</c:v>
                </c:pt>
                <c:pt idx="325">
                  <c:v>37.22</c:v>
                </c:pt>
                <c:pt idx="326">
                  <c:v>43.65</c:v>
                </c:pt>
                <c:pt idx="327">
                  <c:v>35.06</c:v>
                </c:pt>
                <c:pt idx="328">
                  <c:v>34.77</c:v>
                </c:pt>
                <c:pt idx="329">
                  <c:v>36.66</c:v>
                </c:pt>
                <c:pt idx="330">
                  <c:v>39.59</c:v>
                </c:pt>
                <c:pt idx="331">
                  <c:v>41.58</c:v>
                </c:pt>
                <c:pt idx="332">
                  <c:v>31.81</c:v>
                </c:pt>
                <c:pt idx="333">
                  <c:v>35.21</c:v>
                </c:pt>
                <c:pt idx="334">
                  <c:v>39.52</c:v>
                </c:pt>
                <c:pt idx="335">
                  <c:v>34.96</c:v>
                </c:pt>
                <c:pt idx="336">
                  <c:v>30.37</c:v>
                </c:pt>
                <c:pt idx="337">
                  <c:v>32.73</c:v>
                </c:pt>
                <c:pt idx="338">
                  <c:v>39.07</c:v>
                </c:pt>
                <c:pt idx="339">
                  <c:v>31.06</c:v>
                </c:pt>
                <c:pt idx="340">
                  <c:v>25.61</c:v>
                </c:pt>
                <c:pt idx="341">
                  <c:v>33.6</c:v>
                </c:pt>
                <c:pt idx="342">
                  <c:v>36.5</c:v>
                </c:pt>
                <c:pt idx="343">
                  <c:v>42.7305</c:v>
                </c:pt>
                <c:pt idx="344">
                  <c:v>30.78</c:v>
                </c:pt>
                <c:pt idx="345">
                  <c:v>33.05</c:v>
                </c:pt>
                <c:pt idx="346">
                  <c:v>33.15</c:v>
                </c:pt>
                <c:pt idx="347">
                  <c:v>33.96</c:v>
                </c:pt>
                <c:pt idx="348">
                  <c:v>33.63</c:v>
                </c:pt>
                <c:pt idx="349">
                  <c:v>34.62</c:v>
                </c:pt>
                <c:pt idx="350">
                  <c:v>33.44</c:v>
                </c:pt>
                <c:pt idx="351">
                  <c:v>36.97</c:v>
                </c:pt>
                <c:pt idx="352">
                  <c:v>40.26</c:v>
                </c:pt>
                <c:pt idx="353">
                  <c:v>30.16</c:v>
                </c:pt>
                <c:pt idx="354">
                  <c:v>31.37</c:v>
                </c:pt>
                <c:pt idx="355">
                  <c:v>28.78</c:v>
                </c:pt>
                <c:pt idx="356">
                  <c:v>24.01</c:v>
                </c:pt>
                <c:pt idx="357">
                  <c:v>30.57</c:v>
                </c:pt>
                <c:pt idx="358">
                  <c:v>33.49</c:v>
                </c:pt>
                <c:pt idx="359">
                  <c:v>31.99</c:v>
                </c:pt>
                <c:pt idx="360">
                  <c:v>32.05</c:v>
                </c:pt>
                <c:pt idx="361">
                  <c:v>30.7</c:v>
                </c:pt>
                <c:pt idx="362">
                  <c:v>24.28</c:v>
                </c:pt>
                <c:pt idx="363">
                  <c:v>32.37</c:v>
                </c:pt>
                <c:pt idx="364">
                  <c:v>34.75</c:v>
                </c:pt>
                <c:pt idx="365">
                  <c:v>33.57</c:v>
                </c:pt>
                <c:pt idx="366">
                  <c:v>35.26</c:v>
                </c:pt>
                <c:pt idx="367">
                  <c:v>32.26</c:v>
                </c:pt>
                <c:pt idx="368">
                  <c:v>30.59</c:v>
                </c:pt>
                <c:pt idx="369">
                  <c:v>36.17</c:v>
                </c:pt>
                <c:pt idx="370">
                  <c:v>30.54</c:v>
                </c:pt>
                <c:pt idx="371">
                  <c:v>30.75</c:v>
                </c:pt>
                <c:pt idx="372">
                  <c:v>33.74</c:v>
                </c:pt>
                <c:pt idx="373">
                  <c:v>33.35</c:v>
                </c:pt>
                <c:pt idx="374">
                  <c:v>12.69</c:v>
                </c:pt>
                <c:pt idx="375">
                  <c:v>30.24</c:v>
                </c:pt>
                <c:pt idx="376">
                  <c:v>35.05</c:v>
                </c:pt>
                <c:pt idx="377">
                  <c:v>32.62</c:v>
                </c:pt>
                <c:pt idx="378">
                  <c:v>34.29</c:v>
                </c:pt>
                <c:pt idx="379">
                  <c:v>30.48</c:v>
                </c:pt>
                <c:pt idx="380">
                  <c:v>34.06</c:v>
                </c:pt>
                <c:pt idx="381">
                  <c:v>23.74</c:v>
                </c:pt>
                <c:pt idx="382">
                  <c:v>36.57</c:v>
                </c:pt>
                <c:pt idx="383">
                  <c:v>35.69</c:v>
                </c:pt>
                <c:pt idx="384">
                  <c:v>36.26</c:v>
                </c:pt>
                <c:pt idx="385">
                  <c:v>36.1</c:v>
                </c:pt>
                <c:pt idx="386">
                  <c:v>39.03</c:v>
                </c:pt>
                <c:pt idx="387">
                  <c:v>40.92</c:v>
                </c:pt>
                <c:pt idx="388">
                  <c:v>31.29</c:v>
                </c:pt>
                <c:pt idx="389">
                  <c:v>37.35</c:v>
                </c:pt>
                <c:pt idx="390">
                  <c:v>33.57</c:v>
                </c:pt>
                <c:pt idx="391">
                  <c:v>35.88</c:v>
                </c:pt>
                <c:pt idx="392">
                  <c:v>37.42</c:v>
                </c:pt>
                <c:pt idx="393">
                  <c:v>32.54</c:v>
                </c:pt>
                <c:pt idx="394">
                  <c:v>41.13</c:v>
                </c:pt>
                <c:pt idx="395">
                  <c:v>36.78</c:v>
                </c:pt>
                <c:pt idx="396">
                  <c:v>38.49</c:v>
                </c:pt>
                <c:pt idx="397">
                  <c:v>42.33</c:v>
                </c:pt>
                <c:pt idx="398">
                  <c:v>33.87</c:v>
                </c:pt>
                <c:pt idx="399">
                  <c:v>24.15</c:v>
                </c:pt>
                <c:pt idx="400">
                  <c:v>44.5</c:v>
                </c:pt>
                <c:pt idx="401">
                  <c:v>41.0</c:v>
                </c:pt>
                <c:pt idx="402">
                  <c:v>39.67</c:v>
                </c:pt>
                <c:pt idx="403">
                  <c:v>24.11</c:v>
                </c:pt>
                <c:pt idx="404">
                  <c:v>26.96</c:v>
                </c:pt>
                <c:pt idx="405">
                  <c:v>34.62</c:v>
                </c:pt>
                <c:pt idx="406">
                  <c:v>36.04</c:v>
                </c:pt>
                <c:pt idx="407">
                  <c:v>19.87</c:v>
                </c:pt>
                <c:pt idx="408">
                  <c:v>36.25</c:v>
                </c:pt>
                <c:pt idx="409">
                  <c:v>34.26</c:v>
                </c:pt>
                <c:pt idx="410">
                  <c:v>33.94</c:v>
                </c:pt>
                <c:pt idx="411">
                  <c:v>28.24</c:v>
                </c:pt>
                <c:pt idx="412">
                  <c:v>25.27</c:v>
                </c:pt>
                <c:pt idx="413">
                  <c:v>33.96</c:v>
                </c:pt>
                <c:pt idx="414">
                  <c:v>20.75</c:v>
                </c:pt>
                <c:pt idx="415">
                  <c:v>36.1</c:v>
                </c:pt>
                <c:pt idx="416">
                  <c:v>34.27</c:v>
                </c:pt>
                <c:pt idx="417">
                  <c:v>32.57</c:v>
                </c:pt>
                <c:pt idx="418">
                  <c:v>31.92</c:v>
                </c:pt>
                <c:pt idx="419">
                  <c:v>37.15</c:v>
                </c:pt>
                <c:pt idx="420">
                  <c:v>22.35</c:v>
                </c:pt>
                <c:pt idx="421">
                  <c:v>34.75</c:v>
                </c:pt>
                <c:pt idx="422">
                  <c:v>22.76</c:v>
                </c:pt>
                <c:pt idx="423">
                  <c:v>32.95</c:v>
                </c:pt>
                <c:pt idx="424">
                  <c:v>28.04</c:v>
                </c:pt>
                <c:pt idx="425">
                  <c:v>28.93</c:v>
                </c:pt>
                <c:pt idx="426">
                  <c:v>31.44</c:v>
                </c:pt>
                <c:pt idx="427">
                  <c:v>32.3</c:v>
                </c:pt>
                <c:pt idx="428">
                  <c:v>24.97</c:v>
                </c:pt>
                <c:pt idx="429">
                  <c:v>26.84</c:v>
                </c:pt>
                <c:pt idx="430">
                  <c:v>24.97</c:v>
                </c:pt>
                <c:pt idx="431">
                  <c:v>23.42</c:v>
                </c:pt>
                <c:pt idx="432">
                  <c:v>24.76</c:v>
                </c:pt>
                <c:pt idx="433">
                  <c:v>26.42</c:v>
                </c:pt>
                <c:pt idx="434">
                  <c:v>23.25</c:v>
                </c:pt>
                <c:pt idx="435">
                  <c:v>23.4</c:v>
                </c:pt>
                <c:pt idx="436">
                  <c:v>16.62</c:v>
                </c:pt>
                <c:pt idx="437">
                  <c:v>25.69</c:v>
                </c:pt>
                <c:pt idx="438">
                  <c:v>22.91</c:v>
                </c:pt>
                <c:pt idx="439">
                  <c:v>12.77</c:v>
                </c:pt>
                <c:pt idx="440">
                  <c:v>23.77</c:v>
                </c:pt>
                <c:pt idx="441">
                  <c:v>17.63</c:v>
                </c:pt>
                <c:pt idx="442">
                  <c:v>13.55</c:v>
                </c:pt>
                <c:pt idx="443">
                  <c:v>18.94</c:v>
                </c:pt>
                <c:pt idx="444">
                  <c:v>18.73</c:v>
                </c:pt>
                <c:pt idx="445">
                  <c:v>15.48</c:v>
                </c:pt>
                <c:pt idx="446">
                  <c:v>18.46</c:v>
                </c:pt>
                <c:pt idx="447">
                  <c:v>19.29</c:v>
                </c:pt>
                <c:pt idx="448">
                  <c:v>17.14</c:v>
                </c:pt>
                <c:pt idx="449">
                  <c:v>18.94</c:v>
                </c:pt>
                <c:pt idx="450">
                  <c:v>15.83</c:v>
                </c:pt>
                <c:pt idx="451">
                  <c:v>15.67</c:v>
                </c:pt>
                <c:pt idx="452">
                  <c:v>19.44</c:v>
                </c:pt>
                <c:pt idx="453">
                  <c:v>22.13</c:v>
                </c:pt>
                <c:pt idx="454">
                  <c:v>21.85</c:v>
                </c:pt>
                <c:pt idx="455">
                  <c:v>23.28</c:v>
                </c:pt>
                <c:pt idx="456">
                  <c:v>22.62</c:v>
                </c:pt>
                <c:pt idx="457">
                  <c:v>19.61</c:v>
                </c:pt>
                <c:pt idx="458">
                  <c:v>22.25</c:v>
                </c:pt>
                <c:pt idx="459">
                  <c:v>19.14</c:v>
                </c:pt>
                <c:pt idx="460">
                  <c:v>24.3</c:v>
                </c:pt>
                <c:pt idx="461">
                  <c:v>18.03</c:v>
                </c:pt>
                <c:pt idx="462">
                  <c:v>19.76</c:v>
                </c:pt>
                <c:pt idx="463">
                  <c:v>14.6</c:v>
                </c:pt>
                <c:pt idx="464">
                  <c:v>21.08</c:v>
                </c:pt>
                <c:pt idx="465">
                  <c:v>18.87</c:v>
                </c:pt>
                <c:pt idx="466">
                  <c:v>18.64</c:v>
                </c:pt>
                <c:pt idx="467">
                  <c:v>14.53</c:v>
                </c:pt>
                <c:pt idx="468">
                  <c:v>20.14</c:v>
                </c:pt>
                <c:pt idx="469">
                  <c:v>22.79</c:v>
                </c:pt>
                <c:pt idx="470">
                  <c:v>24.49</c:v>
                </c:pt>
                <c:pt idx="471">
                  <c:v>25.25</c:v>
                </c:pt>
                <c:pt idx="472">
                  <c:v>24.89</c:v>
                </c:pt>
                <c:pt idx="473">
                  <c:v>10.18</c:v>
                </c:pt>
                <c:pt idx="474">
                  <c:v>22.33</c:v>
                </c:pt>
                <c:pt idx="475">
                  <c:v>25.8</c:v>
                </c:pt>
                <c:pt idx="476">
                  <c:v>23.78</c:v>
                </c:pt>
              </c:numCache>
            </c:numRef>
          </c:yVal>
          <c:smooth val="0"/>
        </c:ser>
        <c:ser>
          <c:idx val="0"/>
          <c:order val="3"/>
          <c:tx>
            <c:v>Computer MPG</c:v>
          </c:tx>
          <c:spPr>
            <a:ln w="28575">
              <a:noFill/>
            </a:ln>
          </c:spPr>
          <c:marker>
            <c:symbol val="diamond"/>
            <c:size val="3"/>
            <c:spPr>
              <a:solidFill>
                <a:srgbClr val="000000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xVal>
            <c:numRef>
              <c:f>Gas!$B$3:$B$550</c:f>
              <c:numCache>
                <c:formatCode>#,##0</c:formatCode>
                <c:ptCount val="548"/>
                <c:pt idx="0">
                  <c:v>21828.0</c:v>
                </c:pt>
                <c:pt idx="1">
                  <c:v>22174.0</c:v>
                </c:pt>
                <c:pt idx="2">
                  <c:v>22576.0</c:v>
                </c:pt>
                <c:pt idx="3">
                  <c:v>22948.0</c:v>
                </c:pt>
                <c:pt idx="4">
                  <c:v>23324.0</c:v>
                </c:pt>
                <c:pt idx="5">
                  <c:v>23761.0</c:v>
                </c:pt>
                <c:pt idx="6">
                  <c:v>24108.0</c:v>
                </c:pt>
                <c:pt idx="7">
                  <c:v>24372.0</c:v>
                </c:pt>
                <c:pt idx="8">
                  <c:v>24803.0</c:v>
                </c:pt>
                <c:pt idx="9">
                  <c:v>25213.0</c:v>
                </c:pt>
                <c:pt idx="10">
                  <c:v>25540.0</c:v>
                </c:pt>
                <c:pt idx="11">
                  <c:v>25978.0</c:v>
                </c:pt>
                <c:pt idx="12">
                  <c:v>26403.0</c:v>
                </c:pt>
                <c:pt idx="13">
                  <c:v>26703.0</c:v>
                </c:pt>
                <c:pt idx="14">
                  <c:v>27098.0</c:v>
                </c:pt>
                <c:pt idx="15">
                  <c:v>27530.0</c:v>
                </c:pt>
                <c:pt idx="16">
                  <c:v>27941.0</c:v>
                </c:pt>
                <c:pt idx="17">
                  <c:v>28333.0</c:v>
                </c:pt>
                <c:pt idx="18">
                  <c:v>28747.0</c:v>
                </c:pt>
                <c:pt idx="19">
                  <c:v>29149.0</c:v>
                </c:pt>
                <c:pt idx="20">
                  <c:v>29482.0</c:v>
                </c:pt>
                <c:pt idx="21">
                  <c:v>29823.0</c:v>
                </c:pt>
                <c:pt idx="22">
                  <c:v>30248.0</c:v>
                </c:pt>
                <c:pt idx="23">
                  <c:v>30675.0</c:v>
                </c:pt>
                <c:pt idx="24">
                  <c:v>31053.0</c:v>
                </c:pt>
                <c:pt idx="25">
                  <c:v>31347.0</c:v>
                </c:pt>
                <c:pt idx="26">
                  <c:v>31719.0</c:v>
                </c:pt>
                <c:pt idx="27">
                  <c:v>32088.0</c:v>
                </c:pt>
                <c:pt idx="28">
                  <c:v>32520.0</c:v>
                </c:pt>
                <c:pt idx="29">
                  <c:v>32904.0</c:v>
                </c:pt>
                <c:pt idx="30">
                  <c:v>33304.0</c:v>
                </c:pt>
                <c:pt idx="31">
                  <c:v>33690.0</c:v>
                </c:pt>
                <c:pt idx="32">
                  <c:v>34101.0</c:v>
                </c:pt>
                <c:pt idx="33">
                  <c:v>34468.0</c:v>
                </c:pt>
                <c:pt idx="34">
                  <c:v>34840.0</c:v>
                </c:pt>
                <c:pt idx="35">
                  <c:v>35228.0</c:v>
                </c:pt>
                <c:pt idx="36">
                  <c:v>35606.0</c:v>
                </c:pt>
                <c:pt idx="37">
                  <c:v>35955.0</c:v>
                </c:pt>
                <c:pt idx="38">
                  <c:v>36348.0</c:v>
                </c:pt>
                <c:pt idx="39">
                  <c:v>36737.0</c:v>
                </c:pt>
                <c:pt idx="40">
                  <c:v>37093.0</c:v>
                </c:pt>
                <c:pt idx="41">
                  <c:v>37445.0</c:v>
                </c:pt>
                <c:pt idx="42">
                  <c:v>37786.0</c:v>
                </c:pt>
                <c:pt idx="43">
                  <c:v>38126.0</c:v>
                </c:pt>
                <c:pt idx="44">
                  <c:v>38464.0</c:v>
                </c:pt>
                <c:pt idx="45">
                  <c:v>38760.0</c:v>
                </c:pt>
                <c:pt idx="46">
                  <c:v>39051.0</c:v>
                </c:pt>
                <c:pt idx="47">
                  <c:v>39382.0</c:v>
                </c:pt>
                <c:pt idx="48">
                  <c:v>39715.0</c:v>
                </c:pt>
                <c:pt idx="49">
                  <c:v>40115.0</c:v>
                </c:pt>
                <c:pt idx="50">
                  <c:v>40479.0</c:v>
                </c:pt>
                <c:pt idx="51">
                  <c:v>40859.0</c:v>
                </c:pt>
                <c:pt idx="52">
                  <c:v>41237.0</c:v>
                </c:pt>
                <c:pt idx="53">
                  <c:v>41565.0</c:v>
                </c:pt>
                <c:pt idx="54">
                  <c:v>41866.0</c:v>
                </c:pt>
                <c:pt idx="55">
                  <c:v>42261.0</c:v>
                </c:pt>
                <c:pt idx="56">
                  <c:v>42641.0</c:v>
                </c:pt>
                <c:pt idx="57">
                  <c:v>43024.0</c:v>
                </c:pt>
                <c:pt idx="58">
                  <c:v>43389.0</c:v>
                </c:pt>
                <c:pt idx="59">
                  <c:v>43741.0</c:v>
                </c:pt>
                <c:pt idx="60">
                  <c:v>44123.0</c:v>
                </c:pt>
                <c:pt idx="61">
                  <c:v>44478.0</c:v>
                </c:pt>
                <c:pt idx="62">
                  <c:v>44843.0</c:v>
                </c:pt>
                <c:pt idx="63">
                  <c:v>45279.0</c:v>
                </c:pt>
                <c:pt idx="64">
                  <c:v>45724.0</c:v>
                </c:pt>
                <c:pt idx="65">
                  <c:v>46166.0</c:v>
                </c:pt>
                <c:pt idx="66">
                  <c:v>46598.0</c:v>
                </c:pt>
                <c:pt idx="67">
                  <c:v>47010.0</c:v>
                </c:pt>
                <c:pt idx="68">
                  <c:v>47314.0</c:v>
                </c:pt>
                <c:pt idx="69">
                  <c:v>47774.0</c:v>
                </c:pt>
                <c:pt idx="70">
                  <c:v>48200.0</c:v>
                </c:pt>
                <c:pt idx="71">
                  <c:v>48665.0</c:v>
                </c:pt>
                <c:pt idx="72">
                  <c:v>48852.0</c:v>
                </c:pt>
                <c:pt idx="73">
                  <c:v>49205.0</c:v>
                </c:pt>
                <c:pt idx="74">
                  <c:v>49670.0</c:v>
                </c:pt>
                <c:pt idx="75">
                  <c:v>50146.0</c:v>
                </c:pt>
                <c:pt idx="76">
                  <c:v>50618.0</c:v>
                </c:pt>
                <c:pt idx="77">
                  <c:v>51087.0</c:v>
                </c:pt>
                <c:pt idx="78">
                  <c:v>51530.0</c:v>
                </c:pt>
                <c:pt idx="79">
                  <c:v>52012.0</c:v>
                </c:pt>
                <c:pt idx="80">
                  <c:v>52525.0</c:v>
                </c:pt>
                <c:pt idx="81">
                  <c:v>53032.0</c:v>
                </c:pt>
                <c:pt idx="82">
                  <c:v>53409.0</c:v>
                </c:pt>
                <c:pt idx="83">
                  <c:v>53863.0</c:v>
                </c:pt>
                <c:pt idx="84">
                  <c:v>54256.0</c:v>
                </c:pt>
                <c:pt idx="85">
                  <c:v>54669.0</c:v>
                </c:pt>
                <c:pt idx="86">
                  <c:v>55107.0</c:v>
                </c:pt>
                <c:pt idx="87">
                  <c:v>55508.0</c:v>
                </c:pt>
                <c:pt idx="88">
                  <c:v>55965.0</c:v>
                </c:pt>
                <c:pt idx="89">
                  <c:v>56377.0</c:v>
                </c:pt>
                <c:pt idx="90">
                  <c:v>56823.0</c:v>
                </c:pt>
                <c:pt idx="91">
                  <c:v>57257.0</c:v>
                </c:pt>
                <c:pt idx="92">
                  <c:v>57636.0</c:v>
                </c:pt>
                <c:pt idx="93">
                  <c:v>58087.0</c:v>
                </c:pt>
                <c:pt idx="94">
                  <c:v>58529.0</c:v>
                </c:pt>
                <c:pt idx="95">
                  <c:v>58945.0</c:v>
                </c:pt>
                <c:pt idx="96">
                  <c:v>59340.0</c:v>
                </c:pt>
                <c:pt idx="97">
                  <c:v>59761.0</c:v>
                </c:pt>
                <c:pt idx="98">
                  <c:v>60153.0</c:v>
                </c:pt>
                <c:pt idx="99">
                  <c:v>60525.0</c:v>
                </c:pt>
                <c:pt idx="100">
                  <c:v>60934.0</c:v>
                </c:pt>
                <c:pt idx="101">
                  <c:v>61352.0</c:v>
                </c:pt>
                <c:pt idx="102">
                  <c:v>61719.0</c:v>
                </c:pt>
                <c:pt idx="103">
                  <c:v>62072.0</c:v>
                </c:pt>
                <c:pt idx="104">
                  <c:v>62443.0</c:v>
                </c:pt>
                <c:pt idx="105">
                  <c:v>62799.0</c:v>
                </c:pt>
                <c:pt idx="106">
                  <c:v>63186.0</c:v>
                </c:pt>
                <c:pt idx="107">
                  <c:v>63522.0</c:v>
                </c:pt>
                <c:pt idx="108">
                  <c:v>63959.0</c:v>
                </c:pt>
                <c:pt idx="109">
                  <c:v>64376.0</c:v>
                </c:pt>
                <c:pt idx="110">
                  <c:v>64762.0</c:v>
                </c:pt>
                <c:pt idx="111">
                  <c:v>65138.0</c:v>
                </c:pt>
                <c:pt idx="112">
                  <c:v>65474.0</c:v>
                </c:pt>
                <c:pt idx="113">
                  <c:v>65861.0</c:v>
                </c:pt>
                <c:pt idx="114">
                  <c:v>66207.0</c:v>
                </c:pt>
                <c:pt idx="115">
                  <c:v>66536.0</c:v>
                </c:pt>
                <c:pt idx="116">
                  <c:v>66870.0</c:v>
                </c:pt>
                <c:pt idx="117">
                  <c:v>67203.0</c:v>
                </c:pt>
                <c:pt idx="118">
                  <c:v>67522.0</c:v>
                </c:pt>
                <c:pt idx="119">
                  <c:v>67848.0</c:v>
                </c:pt>
                <c:pt idx="120">
                  <c:v>68177.0</c:v>
                </c:pt>
                <c:pt idx="121">
                  <c:v>68497.0</c:v>
                </c:pt>
                <c:pt idx="122">
                  <c:v>68742.0</c:v>
                </c:pt>
                <c:pt idx="123">
                  <c:v>69055.0</c:v>
                </c:pt>
                <c:pt idx="124">
                  <c:v>69409.0</c:v>
                </c:pt>
                <c:pt idx="125">
                  <c:v>69759.0</c:v>
                </c:pt>
                <c:pt idx="126">
                  <c:v>70045.0</c:v>
                </c:pt>
                <c:pt idx="127">
                  <c:v>70431.0</c:v>
                </c:pt>
                <c:pt idx="128">
                  <c:v>70761.0</c:v>
                </c:pt>
                <c:pt idx="129">
                  <c:v>71117.0</c:v>
                </c:pt>
                <c:pt idx="130">
                  <c:v>71311.0</c:v>
                </c:pt>
                <c:pt idx="131">
                  <c:v>71679.0</c:v>
                </c:pt>
                <c:pt idx="132">
                  <c:v>72051.0</c:v>
                </c:pt>
                <c:pt idx="133">
                  <c:v>72376.0</c:v>
                </c:pt>
                <c:pt idx="134">
                  <c:v>72717.0</c:v>
                </c:pt>
                <c:pt idx="135">
                  <c:v>73089.0</c:v>
                </c:pt>
                <c:pt idx="136">
                  <c:v>73476.0</c:v>
                </c:pt>
                <c:pt idx="137">
                  <c:v>73876.0</c:v>
                </c:pt>
                <c:pt idx="138">
                  <c:v>74280.0</c:v>
                </c:pt>
                <c:pt idx="139">
                  <c:v>74666.0</c:v>
                </c:pt>
                <c:pt idx="140">
                  <c:v>75041.0</c:v>
                </c:pt>
                <c:pt idx="141">
                  <c:v>75365.0</c:v>
                </c:pt>
                <c:pt idx="142">
                  <c:v>75768.0</c:v>
                </c:pt>
                <c:pt idx="143">
                  <c:v>76167.0</c:v>
                </c:pt>
                <c:pt idx="144">
                  <c:v>76641.0</c:v>
                </c:pt>
                <c:pt idx="145">
                  <c:v>77085.0</c:v>
                </c:pt>
                <c:pt idx="146">
                  <c:v>77462.0</c:v>
                </c:pt>
                <c:pt idx="147">
                  <c:v>77896.0</c:v>
                </c:pt>
                <c:pt idx="148">
                  <c:v>78332.0</c:v>
                </c:pt>
                <c:pt idx="149">
                  <c:v>78790.0</c:v>
                </c:pt>
                <c:pt idx="150">
                  <c:v>79248.0</c:v>
                </c:pt>
                <c:pt idx="151">
                  <c:v>79700.0</c:v>
                </c:pt>
                <c:pt idx="152">
                  <c:v>80117.0</c:v>
                </c:pt>
                <c:pt idx="153">
                  <c:v>80557.0</c:v>
                </c:pt>
                <c:pt idx="154">
                  <c:v>80987.0</c:v>
                </c:pt>
                <c:pt idx="155">
                  <c:v>81419.0</c:v>
                </c:pt>
                <c:pt idx="156">
                  <c:v>81807.0</c:v>
                </c:pt>
                <c:pt idx="157">
                  <c:v>82247.0</c:v>
                </c:pt>
                <c:pt idx="158">
                  <c:v>82695.0</c:v>
                </c:pt>
                <c:pt idx="159">
                  <c:v>83126.0</c:v>
                </c:pt>
                <c:pt idx="160">
                  <c:v>83507.0</c:v>
                </c:pt>
                <c:pt idx="161">
                  <c:v>83947.0</c:v>
                </c:pt>
                <c:pt idx="162">
                  <c:v>84322.0</c:v>
                </c:pt>
                <c:pt idx="163">
                  <c:v>84710.0</c:v>
                </c:pt>
                <c:pt idx="164">
                  <c:v>85140.0</c:v>
                </c:pt>
                <c:pt idx="165">
                  <c:v>85558.0</c:v>
                </c:pt>
                <c:pt idx="166">
                  <c:v>85973.0</c:v>
                </c:pt>
                <c:pt idx="167">
                  <c:v>86393.0</c:v>
                </c:pt>
                <c:pt idx="168">
                  <c:v>86734.0</c:v>
                </c:pt>
                <c:pt idx="169">
                  <c:v>87172.0</c:v>
                </c:pt>
                <c:pt idx="170">
                  <c:v>87577.0</c:v>
                </c:pt>
                <c:pt idx="171">
                  <c:v>87971.0</c:v>
                </c:pt>
                <c:pt idx="172">
                  <c:v>88331.0</c:v>
                </c:pt>
                <c:pt idx="173">
                  <c:v>88721.0</c:v>
                </c:pt>
                <c:pt idx="174">
                  <c:v>89079.0</c:v>
                </c:pt>
                <c:pt idx="175">
                  <c:v>89460.0</c:v>
                </c:pt>
                <c:pt idx="176">
                  <c:v>89878.0</c:v>
                </c:pt>
                <c:pt idx="177">
                  <c:v>90304.0</c:v>
                </c:pt>
                <c:pt idx="178">
                  <c:v>90681.0</c:v>
                </c:pt>
                <c:pt idx="179">
                  <c:v>91039.0</c:v>
                </c:pt>
                <c:pt idx="180">
                  <c:v>91411.0</c:v>
                </c:pt>
                <c:pt idx="181">
                  <c:v>91774.0</c:v>
                </c:pt>
                <c:pt idx="182">
                  <c:v>92188.0</c:v>
                </c:pt>
                <c:pt idx="183">
                  <c:v>92585.0</c:v>
                </c:pt>
                <c:pt idx="184">
                  <c:v>92727.0</c:v>
                </c:pt>
                <c:pt idx="185">
                  <c:v>93048.0</c:v>
                </c:pt>
                <c:pt idx="186">
                  <c:v>93440.0</c:v>
                </c:pt>
                <c:pt idx="187">
                  <c:v>93793.0</c:v>
                </c:pt>
                <c:pt idx="188">
                  <c:v>94182.0</c:v>
                </c:pt>
                <c:pt idx="189">
                  <c:v>94294.0</c:v>
                </c:pt>
                <c:pt idx="190">
                  <c:v>94622.0</c:v>
                </c:pt>
                <c:pt idx="191">
                  <c:v>94987.0</c:v>
                </c:pt>
                <c:pt idx="192">
                  <c:v>95308.0</c:v>
                </c:pt>
                <c:pt idx="193">
                  <c:v>95713.0</c:v>
                </c:pt>
                <c:pt idx="194">
                  <c:v>96099.0</c:v>
                </c:pt>
                <c:pt idx="195">
                  <c:v>96479.0</c:v>
                </c:pt>
                <c:pt idx="196">
                  <c:v>96860.0</c:v>
                </c:pt>
                <c:pt idx="197">
                  <c:v>97247.0</c:v>
                </c:pt>
                <c:pt idx="198">
                  <c:v>97480.0</c:v>
                </c:pt>
                <c:pt idx="199">
                  <c:v>97802.0</c:v>
                </c:pt>
                <c:pt idx="200">
                  <c:v>98157.0</c:v>
                </c:pt>
                <c:pt idx="201">
                  <c:v>98390.0</c:v>
                </c:pt>
                <c:pt idx="202">
                  <c:v>98766.0</c:v>
                </c:pt>
                <c:pt idx="203">
                  <c:v>99119.0</c:v>
                </c:pt>
                <c:pt idx="204">
                  <c:v>99474.0</c:v>
                </c:pt>
                <c:pt idx="205">
                  <c:v>99867.0</c:v>
                </c:pt>
                <c:pt idx="206">
                  <c:v>100289.0</c:v>
                </c:pt>
                <c:pt idx="207">
                  <c:v>100626.0</c:v>
                </c:pt>
                <c:pt idx="208">
                  <c:v>101046.0</c:v>
                </c:pt>
                <c:pt idx="209">
                  <c:v>101410.0</c:v>
                </c:pt>
                <c:pt idx="210">
                  <c:v>101751.0</c:v>
                </c:pt>
                <c:pt idx="211">
                  <c:v>102148.0</c:v>
                </c:pt>
                <c:pt idx="212">
                  <c:v>102536.0</c:v>
                </c:pt>
                <c:pt idx="213">
                  <c:v>102960.0</c:v>
                </c:pt>
                <c:pt idx="214">
                  <c:v>103262.0</c:v>
                </c:pt>
                <c:pt idx="215">
                  <c:v>103709.0</c:v>
                </c:pt>
                <c:pt idx="216">
                  <c:v>104132.0</c:v>
                </c:pt>
                <c:pt idx="217">
                  <c:v>104523.0</c:v>
                </c:pt>
                <c:pt idx="218">
                  <c:v>104958.0</c:v>
                </c:pt>
                <c:pt idx="219">
                  <c:v>105414.0</c:v>
                </c:pt>
                <c:pt idx="220">
                  <c:v>105834.0</c:v>
                </c:pt>
                <c:pt idx="221">
                  <c:v>106259.0</c:v>
                </c:pt>
                <c:pt idx="222">
                  <c:v>106661.0</c:v>
                </c:pt>
                <c:pt idx="223">
                  <c:v>107105.0</c:v>
                </c:pt>
                <c:pt idx="224">
                  <c:v>107552.0</c:v>
                </c:pt>
                <c:pt idx="225">
                  <c:v>107928.0</c:v>
                </c:pt>
                <c:pt idx="226">
                  <c:v>108362.0</c:v>
                </c:pt>
                <c:pt idx="227">
                  <c:v>108770.0</c:v>
                </c:pt>
                <c:pt idx="228">
                  <c:v>109040.0</c:v>
                </c:pt>
                <c:pt idx="229">
                  <c:v>109448.0</c:v>
                </c:pt>
                <c:pt idx="230">
                  <c:v>109938.0</c:v>
                </c:pt>
                <c:pt idx="231">
                  <c:v>110312.0</c:v>
                </c:pt>
                <c:pt idx="232">
                  <c:v>110729.0</c:v>
                </c:pt>
                <c:pt idx="233">
                  <c:v>111167.0</c:v>
                </c:pt>
                <c:pt idx="234">
                  <c:v>111604.0</c:v>
                </c:pt>
                <c:pt idx="235">
                  <c:v>112069.0</c:v>
                </c:pt>
                <c:pt idx="236">
                  <c:v>112503.0</c:v>
                </c:pt>
                <c:pt idx="237">
                  <c:v>112880.0</c:v>
                </c:pt>
                <c:pt idx="238">
                  <c:v>113295.0</c:v>
                </c:pt>
                <c:pt idx="239">
                  <c:v>113629.0</c:v>
                </c:pt>
                <c:pt idx="240">
                  <c:v>114004.0</c:v>
                </c:pt>
                <c:pt idx="241">
                  <c:v>114361.0</c:v>
                </c:pt>
                <c:pt idx="242">
                  <c:v>114703.0</c:v>
                </c:pt>
                <c:pt idx="243">
                  <c:v>115126.0</c:v>
                </c:pt>
                <c:pt idx="244">
                  <c:v>115496.0</c:v>
                </c:pt>
                <c:pt idx="245">
                  <c:v>115847.0</c:v>
                </c:pt>
                <c:pt idx="246">
                  <c:v>116235.0</c:v>
                </c:pt>
                <c:pt idx="247">
                  <c:v>116652.0</c:v>
                </c:pt>
                <c:pt idx="248">
                  <c:v>117055.0</c:v>
                </c:pt>
                <c:pt idx="249">
                  <c:v>117465.0</c:v>
                </c:pt>
                <c:pt idx="250">
                  <c:v>117831.0</c:v>
                </c:pt>
                <c:pt idx="251">
                  <c:v>118222.0</c:v>
                </c:pt>
                <c:pt idx="252">
                  <c:v>118602.0</c:v>
                </c:pt>
                <c:pt idx="253">
                  <c:v>118966.0</c:v>
                </c:pt>
                <c:pt idx="254">
                  <c:v>119352.0</c:v>
                </c:pt>
                <c:pt idx="255">
                  <c:v>119771.0</c:v>
                </c:pt>
                <c:pt idx="256">
                  <c:v>120128.0</c:v>
                </c:pt>
                <c:pt idx="257">
                  <c:v>120496.0</c:v>
                </c:pt>
                <c:pt idx="258">
                  <c:v>120892.0</c:v>
                </c:pt>
                <c:pt idx="259">
                  <c:v>121245.0</c:v>
                </c:pt>
                <c:pt idx="260">
                  <c:v>121634.0</c:v>
                </c:pt>
                <c:pt idx="261">
                  <c:v>122036.0</c:v>
                </c:pt>
                <c:pt idx="262">
                  <c:v>122359.0</c:v>
                </c:pt>
                <c:pt idx="263">
                  <c:v>122665.0</c:v>
                </c:pt>
                <c:pt idx="264">
                  <c:v>122984.0</c:v>
                </c:pt>
                <c:pt idx="265">
                  <c:v>123288.0</c:v>
                </c:pt>
                <c:pt idx="266">
                  <c:v>123693.0</c:v>
                </c:pt>
                <c:pt idx="267">
                  <c:v>124101.0</c:v>
                </c:pt>
                <c:pt idx="268">
                  <c:v>124506.0</c:v>
                </c:pt>
                <c:pt idx="269">
                  <c:v>124837.0</c:v>
                </c:pt>
                <c:pt idx="270">
                  <c:v>125198.0</c:v>
                </c:pt>
                <c:pt idx="271">
                  <c:v>125448.0</c:v>
                </c:pt>
                <c:pt idx="272">
                  <c:v>125783.0</c:v>
                </c:pt>
                <c:pt idx="273">
                  <c:v>126148.0</c:v>
                </c:pt>
                <c:pt idx="274">
                  <c:v>126538.0</c:v>
                </c:pt>
                <c:pt idx="275">
                  <c:v>126912.0</c:v>
                </c:pt>
                <c:pt idx="276">
                  <c:v>127235.0</c:v>
                </c:pt>
                <c:pt idx="277">
                  <c:v>127564.0</c:v>
                </c:pt>
                <c:pt idx="278">
                  <c:v>127876.0</c:v>
                </c:pt>
                <c:pt idx="279">
                  <c:v>128171.0</c:v>
                </c:pt>
                <c:pt idx="280">
                  <c:v>128477.0</c:v>
                </c:pt>
                <c:pt idx="281">
                  <c:v>128827.0</c:v>
                </c:pt>
                <c:pt idx="282">
                  <c:v>129168.0</c:v>
                </c:pt>
                <c:pt idx="283">
                  <c:v>129306.0</c:v>
                </c:pt>
                <c:pt idx="284">
                  <c:v>129512.0</c:v>
                </c:pt>
                <c:pt idx="285">
                  <c:v>129769.0</c:v>
                </c:pt>
                <c:pt idx="286">
                  <c:v>130035.0</c:v>
                </c:pt>
                <c:pt idx="287">
                  <c:v>130470.0</c:v>
                </c:pt>
                <c:pt idx="288">
                  <c:v>130831.0</c:v>
                </c:pt>
                <c:pt idx="289">
                  <c:v>131199.0</c:v>
                </c:pt>
                <c:pt idx="290">
                  <c:v>131517.0</c:v>
                </c:pt>
                <c:pt idx="291">
                  <c:v>131793.0</c:v>
                </c:pt>
                <c:pt idx="292">
                  <c:v>131931.0</c:v>
                </c:pt>
                <c:pt idx="293">
                  <c:v>132153.0</c:v>
                </c:pt>
                <c:pt idx="294">
                  <c:v>132504.0</c:v>
                </c:pt>
                <c:pt idx="295">
                  <c:v>132868.0</c:v>
                </c:pt>
                <c:pt idx="296">
                  <c:v>133226.0</c:v>
                </c:pt>
                <c:pt idx="297">
                  <c:v>133521.0</c:v>
                </c:pt>
                <c:pt idx="298">
                  <c:v>133838.0</c:v>
                </c:pt>
                <c:pt idx="299">
                  <c:v>134220.0</c:v>
                </c:pt>
                <c:pt idx="300">
                  <c:v>134476.0</c:v>
                </c:pt>
                <c:pt idx="301">
                  <c:v>134630.0</c:v>
                </c:pt>
                <c:pt idx="302">
                  <c:v>134974.0</c:v>
                </c:pt>
                <c:pt idx="303">
                  <c:v>135399.0</c:v>
                </c:pt>
                <c:pt idx="304">
                  <c:v>135809.0</c:v>
                </c:pt>
                <c:pt idx="305">
                  <c:v>136237.0</c:v>
                </c:pt>
                <c:pt idx="306">
                  <c:v>136663.0</c:v>
                </c:pt>
                <c:pt idx="307">
                  <c:v>137079.0</c:v>
                </c:pt>
                <c:pt idx="308">
                  <c:v>137472.0</c:v>
                </c:pt>
                <c:pt idx="309">
                  <c:v>137931.0</c:v>
                </c:pt>
                <c:pt idx="310">
                  <c:v>138305.0</c:v>
                </c:pt>
                <c:pt idx="311">
                  <c:v>138704.0</c:v>
                </c:pt>
                <c:pt idx="312">
                  <c:v>139088.0</c:v>
                </c:pt>
                <c:pt idx="313">
                  <c:v>139556.0</c:v>
                </c:pt>
                <c:pt idx="314">
                  <c:v>139949.0</c:v>
                </c:pt>
                <c:pt idx="315">
                  <c:v>140323.0</c:v>
                </c:pt>
                <c:pt idx="316">
                  <c:v>140788.0</c:v>
                </c:pt>
                <c:pt idx="317">
                  <c:v>141117.0</c:v>
                </c:pt>
                <c:pt idx="318">
                  <c:v>141524.0</c:v>
                </c:pt>
                <c:pt idx="319">
                  <c:v>141982.0</c:v>
                </c:pt>
                <c:pt idx="320">
                  <c:v>142361.0</c:v>
                </c:pt>
                <c:pt idx="321">
                  <c:v>142820.0</c:v>
                </c:pt>
                <c:pt idx="322">
                  <c:v>143348.0</c:v>
                </c:pt>
                <c:pt idx="323">
                  <c:v>143785.0</c:v>
                </c:pt>
                <c:pt idx="324">
                  <c:v>144219.0</c:v>
                </c:pt>
                <c:pt idx="325">
                  <c:v>144658.0</c:v>
                </c:pt>
                <c:pt idx="326">
                  <c:v>145144.0</c:v>
                </c:pt>
                <c:pt idx="327">
                  <c:v>145584.0</c:v>
                </c:pt>
                <c:pt idx="328">
                  <c:v>146030.0</c:v>
                </c:pt>
                <c:pt idx="329">
                  <c:v>146406.0</c:v>
                </c:pt>
                <c:pt idx="330">
                  <c:v>146877.0</c:v>
                </c:pt>
                <c:pt idx="331">
                  <c:v>147334.0</c:v>
                </c:pt>
                <c:pt idx="332">
                  <c:v>147719.0</c:v>
                </c:pt>
                <c:pt idx="333">
                  <c:v>148167.0</c:v>
                </c:pt>
                <c:pt idx="334">
                  <c:v>148617.0</c:v>
                </c:pt>
                <c:pt idx="335">
                  <c:v>149098.0</c:v>
                </c:pt>
                <c:pt idx="336">
                  <c:v>149478.0</c:v>
                </c:pt>
                <c:pt idx="337">
                  <c:v>149873.0</c:v>
                </c:pt>
                <c:pt idx="338">
                  <c:v>150312.0</c:v>
                </c:pt>
                <c:pt idx="339">
                  <c:v>150722.0</c:v>
                </c:pt>
                <c:pt idx="340">
                  <c:v>150996.0</c:v>
                </c:pt>
                <c:pt idx="341">
                  <c:v>151451.0</c:v>
                </c:pt>
                <c:pt idx="342">
                  <c:v>151865.0</c:v>
                </c:pt>
                <c:pt idx="343">
                  <c:v>152327.0</c:v>
                </c:pt>
                <c:pt idx="344">
                  <c:v>152690.0</c:v>
                </c:pt>
                <c:pt idx="345">
                  <c:v>153110.0</c:v>
                </c:pt>
                <c:pt idx="346">
                  <c:v>153480.0</c:v>
                </c:pt>
                <c:pt idx="347">
                  <c:v>153862.0</c:v>
                </c:pt>
                <c:pt idx="348">
                  <c:v>154238.0</c:v>
                </c:pt>
                <c:pt idx="349">
                  <c:v>154647.0</c:v>
                </c:pt>
                <c:pt idx="350">
                  <c:v>154999.0</c:v>
                </c:pt>
                <c:pt idx="351">
                  <c:v>155358.0</c:v>
                </c:pt>
                <c:pt idx="352">
                  <c:v>155800.0</c:v>
                </c:pt>
                <c:pt idx="353">
                  <c:v>156199.0</c:v>
                </c:pt>
                <c:pt idx="354">
                  <c:v>156482.0</c:v>
                </c:pt>
                <c:pt idx="355">
                  <c:v>156787.0</c:v>
                </c:pt>
                <c:pt idx="356">
                  <c:v>157045.0</c:v>
                </c:pt>
                <c:pt idx="357">
                  <c:v>157367.0</c:v>
                </c:pt>
                <c:pt idx="358">
                  <c:v>157691.0</c:v>
                </c:pt>
                <c:pt idx="359">
                  <c:v>158014.0</c:v>
                </c:pt>
                <c:pt idx="360">
                  <c:v>158397.0</c:v>
                </c:pt>
                <c:pt idx="361">
                  <c:v>158718.0</c:v>
                </c:pt>
                <c:pt idx="362">
                  <c:v>158994.0</c:v>
                </c:pt>
                <c:pt idx="363">
                  <c:v>159303.0</c:v>
                </c:pt>
                <c:pt idx="364">
                  <c:v>159623.0</c:v>
                </c:pt>
                <c:pt idx="365">
                  <c:v>159999.0</c:v>
                </c:pt>
                <c:pt idx="366">
                  <c:v>160362.0</c:v>
                </c:pt>
                <c:pt idx="367">
                  <c:v>160703.0</c:v>
                </c:pt>
                <c:pt idx="368">
                  <c:v>160989.0</c:v>
                </c:pt>
                <c:pt idx="369">
                  <c:v>161357.0</c:v>
                </c:pt>
                <c:pt idx="370">
                  <c:v>161687.0</c:v>
                </c:pt>
                <c:pt idx="371">
                  <c:v>161985.0</c:v>
                </c:pt>
                <c:pt idx="372">
                  <c:v>162312.0</c:v>
                </c:pt>
                <c:pt idx="373">
                  <c:v>162644.0</c:v>
                </c:pt>
                <c:pt idx="374">
                  <c:v>162771.0</c:v>
                </c:pt>
                <c:pt idx="375">
                  <c:v>163150.0</c:v>
                </c:pt>
                <c:pt idx="376">
                  <c:v>163456.0</c:v>
                </c:pt>
                <c:pt idx="377">
                  <c:v>163846.0</c:v>
                </c:pt>
                <c:pt idx="378">
                  <c:v>164214.0</c:v>
                </c:pt>
                <c:pt idx="379">
                  <c:v>164533.0</c:v>
                </c:pt>
                <c:pt idx="380">
                  <c:v>164950.0</c:v>
                </c:pt>
                <c:pt idx="381">
                  <c:v>165225.0</c:v>
                </c:pt>
                <c:pt idx="382">
                  <c:v>165624.0</c:v>
                </c:pt>
                <c:pt idx="383">
                  <c:v>166032.0</c:v>
                </c:pt>
                <c:pt idx="384">
                  <c:v>166468.0</c:v>
                </c:pt>
                <c:pt idx="385">
                  <c:v>166869.0</c:v>
                </c:pt>
                <c:pt idx="386">
                  <c:v>167254.0</c:v>
                </c:pt>
                <c:pt idx="387">
                  <c:v>167675.0</c:v>
                </c:pt>
                <c:pt idx="388">
                  <c:v>168030.0</c:v>
                </c:pt>
                <c:pt idx="389">
                  <c:v>168482.0</c:v>
                </c:pt>
                <c:pt idx="390">
                  <c:v>168927.0</c:v>
                </c:pt>
                <c:pt idx="391">
                  <c:v>169368.0</c:v>
                </c:pt>
                <c:pt idx="392">
                  <c:v>169799.0</c:v>
                </c:pt>
                <c:pt idx="393">
                  <c:v>170302.0</c:v>
                </c:pt>
                <c:pt idx="394">
                  <c:v>170761.0</c:v>
                </c:pt>
                <c:pt idx="395">
                  <c:v>171234.0</c:v>
                </c:pt>
                <c:pt idx="396">
                  <c:v>171716.0</c:v>
                </c:pt>
                <c:pt idx="397">
                  <c:v>172231.0</c:v>
                </c:pt>
                <c:pt idx="398">
                  <c:v>172706.0</c:v>
                </c:pt>
                <c:pt idx="399">
                  <c:v>172952.0</c:v>
                </c:pt>
                <c:pt idx="400">
                  <c:v>173417.0</c:v>
                </c:pt>
                <c:pt idx="401">
                  <c:v>173923.0</c:v>
                </c:pt>
                <c:pt idx="402">
                  <c:v>174441.0</c:v>
                </c:pt>
                <c:pt idx="403">
                  <c:v>174748.0</c:v>
                </c:pt>
                <c:pt idx="404">
                  <c:v>175206.0</c:v>
                </c:pt>
                <c:pt idx="405">
                  <c:v>175583.0</c:v>
                </c:pt>
                <c:pt idx="406">
                  <c:v>176083.0</c:v>
                </c:pt>
                <c:pt idx="407">
                  <c:v>176363.0</c:v>
                </c:pt>
                <c:pt idx="408">
                  <c:v>176793.0</c:v>
                </c:pt>
                <c:pt idx="409">
                  <c:v>177221.0</c:v>
                </c:pt>
                <c:pt idx="410">
                  <c:v>177707.0</c:v>
                </c:pt>
                <c:pt idx="411">
                  <c:v>178106.0</c:v>
                </c:pt>
                <c:pt idx="412">
                  <c:v>178440.0</c:v>
                </c:pt>
                <c:pt idx="413">
                  <c:v>178945.0</c:v>
                </c:pt>
                <c:pt idx="415">
                  <c:v>179417.0</c:v>
                </c:pt>
                <c:pt idx="416">
                  <c:v>179904.0</c:v>
                </c:pt>
                <c:pt idx="417">
                  <c:v>180304.0</c:v>
                </c:pt>
                <c:pt idx="418">
                  <c:v>180750.0</c:v>
                </c:pt>
                <c:pt idx="419">
                  <c:v>181176.0</c:v>
                </c:pt>
                <c:pt idx="420">
                  <c:v>181472.0</c:v>
                </c:pt>
                <c:pt idx="421">
                  <c:v>181893.0</c:v>
                </c:pt>
                <c:pt idx="422">
                  <c:v>182197.0</c:v>
                </c:pt>
                <c:pt idx="423">
                  <c:v>182624.0</c:v>
                </c:pt>
                <c:pt idx="424">
                  <c:v>183052.0</c:v>
                </c:pt>
                <c:pt idx="425">
                  <c:v>183457.0</c:v>
                </c:pt>
                <c:pt idx="426">
                  <c:v>183861.0</c:v>
                </c:pt>
                <c:pt idx="427">
                  <c:v>184257.0</c:v>
                </c:pt>
                <c:pt idx="428">
                  <c:v>184579.0</c:v>
                </c:pt>
                <c:pt idx="429">
                  <c:v>184960.0</c:v>
                </c:pt>
                <c:pt idx="430">
                  <c:v>185320.0</c:v>
                </c:pt>
                <c:pt idx="431">
                  <c:v>185633.0</c:v>
                </c:pt>
                <c:pt idx="432">
                  <c:v>185995.0</c:v>
                </c:pt>
                <c:pt idx="433">
                  <c:v>186351.0</c:v>
                </c:pt>
                <c:pt idx="434">
                  <c:v>186685.0</c:v>
                </c:pt>
                <c:pt idx="435">
                  <c:v>187025.0</c:v>
                </c:pt>
                <c:pt idx="436">
                  <c:v>187277.0</c:v>
                </c:pt>
                <c:pt idx="437">
                  <c:v>187636.0</c:v>
                </c:pt>
                <c:pt idx="438">
                  <c:v>188017.0</c:v>
                </c:pt>
                <c:pt idx="439">
                  <c:v>188248.0</c:v>
                </c:pt>
                <c:pt idx="440">
                  <c:v>188589.0</c:v>
                </c:pt>
                <c:pt idx="441">
                  <c:v>188911.0</c:v>
                </c:pt>
                <c:pt idx="442">
                  <c:v>189145.0</c:v>
                </c:pt>
                <c:pt idx="443">
                  <c:v>189437.0</c:v>
                </c:pt>
                <c:pt idx="444">
                  <c:v>189732.0</c:v>
                </c:pt>
                <c:pt idx="445">
                  <c:v>190044.0</c:v>
                </c:pt>
                <c:pt idx="446">
                  <c:v>190346.0</c:v>
                </c:pt>
                <c:pt idx="447">
                  <c:v>190654.0</c:v>
                </c:pt>
                <c:pt idx="448">
                  <c:v>190968.0</c:v>
                </c:pt>
                <c:pt idx="449">
                  <c:v>191266.0</c:v>
                </c:pt>
                <c:pt idx="450">
                  <c:v>191516.0</c:v>
                </c:pt>
                <c:pt idx="451">
                  <c:v>191764.0</c:v>
                </c:pt>
                <c:pt idx="452">
                  <c:v>192081.0</c:v>
                </c:pt>
                <c:pt idx="453">
                  <c:v>192378.0</c:v>
                </c:pt>
                <c:pt idx="454">
                  <c:v>192717.0</c:v>
                </c:pt>
                <c:pt idx="455">
                  <c:v>193059.0</c:v>
                </c:pt>
                <c:pt idx="456">
                  <c:v>193390.0</c:v>
                </c:pt>
                <c:pt idx="457">
                  <c:v>193683.0</c:v>
                </c:pt>
                <c:pt idx="458">
                  <c:v>194013.0</c:v>
                </c:pt>
                <c:pt idx="459">
                  <c:v>194301.0</c:v>
                </c:pt>
                <c:pt idx="460">
                  <c:v>194677.0</c:v>
                </c:pt>
                <c:pt idx="461">
                  <c:v>194939.0</c:v>
                </c:pt>
                <c:pt idx="462">
                  <c:v>195273.0</c:v>
                </c:pt>
                <c:pt idx="463">
                  <c:v>195478.0</c:v>
                </c:pt>
                <c:pt idx="464">
                  <c:v>195801.0</c:v>
                </c:pt>
                <c:pt idx="465">
                  <c:v>196090.0</c:v>
                </c:pt>
                <c:pt idx="466">
                  <c:v>196374.0</c:v>
                </c:pt>
                <c:pt idx="467">
                  <c:v>196625.0</c:v>
                </c:pt>
                <c:pt idx="468">
                  <c:v>196914.0</c:v>
                </c:pt>
                <c:pt idx="469">
                  <c:v>197268.0</c:v>
                </c:pt>
                <c:pt idx="470">
                  <c:v>197662.0</c:v>
                </c:pt>
                <c:pt idx="471">
                  <c:v>198063.0</c:v>
                </c:pt>
                <c:pt idx="472">
                  <c:v>198423.0</c:v>
                </c:pt>
                <c:pt idx="473">
                  <c:v>198590.0</c:v>
                </c:pt>
                <c:pt idx="474">
                  <c:v>198924.0</c:v>
                </c:pt>
                <c:pt idx="475">
                  <c:v>199335.0</c:v>
                </c:pt>
                <c:pt idx="476">
                  <c:v>199720.0</c:v>
                </c:pt>
              </c:numCache>
            </c:numRef>
          </c:xVal>
          <c:yVal>
            <c:numRef>
              <c:f>Gas!$G$3:$G$550</c:f>
              <c:numCache>
                <c:formatCode>#,##0.0</c:formatCode>
                <c:ptCount val="548"/>
                <c:pt idx="22">
                  <c:v>47.6</c:v>
                </c:pt>
                <c:pt idx="28">
                  <c:v>46.1</c:v>
                </c:pt>
                <c:pt idx="30">
                  <c:v>48.0</c:v>
                </c:pt>
                <c:pt idx="32">
                  <c:v>45.8</c:v>
                </c:pt>
                <c:pt idx="34">
                  <c:v>43.8</c:v>
                </c:pt>
                <c:pt idx="35">
                  <c:v>42.5</c:v>
                </c:pt>
                <c:pt idx="36">
                  <c:v>43.4</c:v>
                </c:pt>
                <c:pt idx="37">
                  <c:v>43.3</c:v>
                </c:pt>
                <c:pt idx="38">
                  <c:v>43.0</c:v>
                </c:pt>
                <c:pt idx="39">
                  <c:v>43.0</c:v>
                </c:pt>
                <c:pt idx="40">
                  <c:v>42.6</c:v>
                </c:pt>
                <c:pt idx="41">
                  <c:v>41.1</c:v>
                </c:pt>
                <c:pt idx="42">
                  <c:v>41.6</c:v>
                </c:pt>
                <c:pt idx="43">
                  <c:v>40.6</c:v>
                </c:pt>
                <c:pt idx="44">
                  <c:v>39.8</c:v>
                </c:pt>
                <c:pt idx="45">
                  <c:v>36.3</c:v>
                </c:pt>
                <c:pt idx="46">
                  <c:v>35.6</c:v>
                </c:pt>
                <c:pt idx="49">
                  <c:v>40.7</c:v>
                </c:pt>
                <c:pt idx="50">
                  <c:v>41.5</c:v>
                </c:pt>
                <c:pt idx="51">
                  <c:v>41.1</c:v>
                </c:pt>
                <c:pt idx="52">
                  <c:v>41.0</c:v>
                </c:pt>
                <c:pt idx="53">
                  <c:v>40.4</c:v>
                </c:pt>
                <c:pt idx="54">
                  <c:v>38.1</c:v>
                </c:pt>
                <c:pt idx="55">
                  <c:v>42.4</c:v>
                </c:pt>
                <c:pt idx="56">
                  <c:v>39.7</c:v>
                </c:pt>
                <c:pt idx="58">
                  <c:v>40.3</c:v>
                </c:pt>
                <c:pt idx="59">
                  <c:v>38.9</c:v>
                </c:pt>
                <c:pt idx="60">
                  <c:v>38.8</c:v>
                </c:pt>
                <c:pt idx="61">
                  <c:v>40.6</c:v>
                </c:pt>
                <c:pt idx="62">
                  <c:v>43.1</c:v>
                </c:pt>
                <c:pt idx="63">
                  <c:v>45.4</c:v>
                </c:pt>
                <c:pt idx="64">
                  <c:v>43.6</c:v>
                </c:pt>
                <c:pt idx="65">
                  <c:v>47.3</c:v>
                </c:pt>
                <c:pt idx="66">
                  <c:v>44.8</c:v>
                </c:pt>
                <c:pt idx="67">
                  <c:v>43.0</c:v>
                </c:pt>
                <c:pt idx="68">
                  <c:v>45.1</c:v>
                </c:pt>
                <c:pt idx="69">
                  <c:v>48.2</c:v>
                </c:pt>
                <c:pt idx="70">
                  <c:v>49.1</c:v>
                </c:pt>
                <c:pt idx="71">
                  <c:v>48.8</c:v>
                </c:pt>
                <c:pt idx="72">
                  <c:v>48.0</c:v>
                </c:pt>
                <c:pt idx="73">
                  <c:v>45.8</c:v>
                </c:pt>
                <c:pt idx="74">
                  <c:v>48.9</c:v>
                </c:pt>
                <c:pt idx="75">
                  <c:v>49.1</c:v>
                </c:pt>
                <c:pt idx="76">
                  <c:v>49.8</c:v>
                </c:pt>
                <c:pt idx="77">
                  <c:v>45.3</c:v>
                </c:pt>
                <c:pt idx="78">
                  <c:v>48.9</c:v>
                </c:pt>
                <c:pt idx="79">
                  <c:v>51.5</c:v>
                </c:pt>
                <c:pt idx="80">
                  <c:v>46.8</c:v>
                </c:pt>
                <c:pt idx="81">
                  <c:v>48.1</c:v>
                </c:pt>
                <c:pt idx="82">
                  <c:v>47.6</c:v>
                </c:pt>
                <c:pt idx="83">
                  <c:v>43.4</c:v>
                </c:pt>
                <c:pt idx="84">
                  <c:v>43.2</c:v>
                </c:pt>
                <c:pt idx="85">
                  <c:v>42.3</c:v>
                </c:pt>
                <c:pt idx="86">
                  <c:v>43.3</c:v>
                </c:pt>
                <c:pt idx="87">
                  <c:v>41.4</c:v>
                </c:pt>
                <c:pt idx="88">
                  <c:v>42.3</c:v>
                </c:pt>
                <c:pt idx="89">
                  <c:v>42.7</c:v>
                </c:pt>
                <c:pt idx="90">
                  <c:v>43.3</c:v>
                </c:pt>
                <c:pt idx="91">
                  <c:v>43.5</c:v>
                </c:pt>
                <c:pt idx="92">
                  <c:v>44.6</c:v>
                </c:pt>
                <c:pt idx="93">
                  <c:v>43.5</c:v>
                </c:pt>
                <c:pt idx="94">
                  <c:v>44.8</c:v>
                </c:pt>
                <c:pt idx="95">
                  <c:v>43.5</c:v>
                </c:pt>
                <c:pt idx="96">
                  <c:v>42.9</c:v>
                </c:pt>
                <c:pt idx="97">
                  <c:v>43.7</c:v>
                </c:pt>
                <c:pt idx="98">
                  <c:v>43.4</c:v>
                </c:pt>
                <c:pt idx="99">
                  <c:v>41.8</c:v>
                </c:pt>
                <c:pt idx="100">
                  <c:v>42.1</c:v>
                </c:pt>
                <c:pt idx="101">
                  <c:v>44.1</c:v>
                </c:pt>
                <c:pt idx="102">
                  <c:v>43.6</c:v>
                </c:pt>
                <c:pt idx="103">
                  <c:v>40.9</c:v>
                </c:pt>
                <c:pt idx="104">
                  <c:v>41.2</c:v>
                </c:pt>
                <c:pt idx="105">
                  <c:v>41.2</c:v>
                </c:pt>
                <c:pt idx="106">
                  <c:v>42.5</c:v>
                </c:pt>
                <c:pt idx="108">
                  <c:v>41.3</c:v>
                </c:pt>
                <c:pt idx="109">
                  <c:v>42.1</c:v>
                </c:pt>
                <c:pt idx="110">
                  <c:v>41.3</c:v>
                </c:pt>
                <c:pt idx="111">
                  <c:v>41.2</c:v>
                </c:pt>
                <c:pt idx="112">
                  <c:v>38.6</c:v>
                </c:pt>
                <c:pt idx="113">
                  <c:v>41.5</c:v>
                </c:pt>
                <c:pt idx="114">
                  <c:v>37.6</c:v>
                </c:pt>
                <c:pt idx="115">
                  <c:v>37.8</c:v>
                </c:pt>
                <c:pt idx="116">
                  <c:v>38.7</c:v>
                </c:pt>
                <c:pt idx="117">
                  <c:v>38.3</c:v>
                </c:pt>
                <c:pt idx="118">
                  <c:v>38.8</c:v>
                </c:pt>
                <c:pt idx="119">
                  <c:v>39.4</c:v>
                </c:pt>
                <c:pt idx="120">
                  <c:v>39.3</c:v>
                </c:pt>
                <c:pt idx="121">
                  <c:v>38.0</c:v>
                </c:pt>
                <c:pt idx="122">
                  <c:v>36.8</c:v>
                </c:pt>
                <c:pt idx="123">
                  <c:v>42.0</c:v>
                </c:pt>
                <c:pt idx="124">
                  <c:v>41.2</c:v>
                </c:pt>
                <c:pt idx="125">
                  <c:v>37.2</c:v>
                </c:pt>
                <c:pt idx="126">
                  <c:v>42.2</c:v>
                </c:pt>
                <c:pt idx="127">
                  <c:v>40.3</c:v>
                </c:pt>
                <c:pt idx="128">
                  <c:v>37.6</c:v>
                </c:pt>
                <c:pt idx="129">
                  <c:v>38.5</c:v>
                </c:pt>
                <c:pt idx="130">
                  <c:v>39.9</c:v>
                </c:pt>
                <c:pt idx="131">
                  <c:v>39.8</c:v>
                </c:pt>
                <c:pt idx="132">
                  <c:v>43.4</c:v>
                </c:pt>
                <c:pt idx="133">
                  <c:v>39.9</c:v>
                </c:pt>
                <c:pt idx="134">
                  <c:v>40.0</c:v>
                </c:pt>
                <c:pt idx="135">
                  <c:v>40.8</c:v>
                </c:pt>
                <c:pt idx="136">
                  <c:v>41.4</c:v>
                </c:pt>
                <c:pt idx="137">
                  <c:v>41.3</c:v>
                </c:pt>
                <c:pt idx="138">
                  <c:v>43.9</c:v>
                </c:pt>
                <c:pt idx="139">
                  <c:v>42.0</c:v>
                </c:pt>
                <c:pt idx="140">
                  <c:v>43.4</c:v>
                </c:pt>
                <c:pt idx="141">
                  <c:v>41.7</c:v>
                </c:pt>
                <c:pt idx="142">
                  <c:v>44.0</c:v>
                </c:pt>
                <c:pt idx="143">
                  <c:v>43.0</c:v>
                </c:pt>
                <c:pt idx="144">
                  <c:v>45.0</c:v>
                </c:pt>
                <c:pt idx="145">
                  <c:v>42.3</c:v>
                </c:pt>
                <c:pt idx="146">
                  <c:v>42.1</c:v>
                </c:pt>
                <c:pt idx="147">
                  <c:v>43.6</c:v>
                </c:pt>
                <c:pt idx="148">
                  <c:v>43.6</c:v>
                </c:pt>
                <c:pt idx="149">
                  <c:v>43.2</c:v>
                </c:pt>
                <c:pt idx="150">
                  <c:v>43.9</c:v>
                </c:pt>
                <c:pt idx="151">
                  <c:v>43.7</c:v>
                </c:pt>
                <c:pt idx="152">
                  <c:v>42.7</c:v>
                </c:pt>
                <c:pt idx="153">
                  <c:v>42.6</c:v>
                </c:pt>
                <c:pt idx="154">
                  <c:v>42.1</c:v>
                </c:pt>
                <c:pt idx="155">
                  <c:v>42.8</c:v>
                </c:pt>
                <c:pt idx="156">
                  <c:v>43.7</c:v>
                </c:pt>
                <c:pt idx="157">
                  <c:v>45.3</c:v>
                </c:pt>
                <c:pt idx="158">
                  <c:v>45.1</c:v>
                </c:pt>
                <c:pt idx="159">
                  <c:v>42.9</c:v>
                </c:pt>
                <c:pt idx="160">
                  <c:v>43.2</c:v>
                </c:pt>
                <c:pt idx="161">
                  <c:v>42.8</c:v>
                </c:pt>
                <c:pt idx="162">
                  <c:v>42.5</c:v>
                </c:pt>
                <c:pt idx="163">
                  <c:v>40.9</c:v>
                </c:pt>
                <c:pt idx="164">
                  <c:v>42.6</c:v>
                </c:pt>
                <c:pt idx="165">
                  <c:v>41.1</c:v>
                </c:pt>
                <c:pt idx="166">
                  <c:v>42.1</c:v>
                </c:pt>
                <c:pt idx="167">
                  <c:v>42.2</c:v>
                </c:pt>
                <c:pt idx="168">
                  <c:v>42.2</c:v>
                </c:pt>
                <c:pt idx="169">
                  <c:v>43.3</c:v>
                </c:pt>
                <c:pt idx="170">
                  <c:v>43.1</c:v>
                </c:pt>
                <c:pt idx="171">
                  <c:v>41.6</c:v>
                </c:pt>
                <c:pt idx="172">
                  <c:v>41.4</c:v>
                </c:pt>
                <c:pt idx="173">
                  <c:v>40.2</c:v>
                </c:pt>
                <c:pt idx="174">
                  <c:v>39.3</c:v>
                </c:pt>
                <c:pt idx="175">
                  <c:v>41.1</c:v>
                </c:pt>
                <c:pt idx="176">
                  <c:v>41.6</c:v>
                </c:pt>
                <c:pt idx="177">
                  <c:v>42.2</c:v>
                </c:pt>
                <c:pt idx="178">
                  <c:v>41.4</c:v>
                </c:pt>
                <c:pt idx="179">
                  <c:v>39.8</c:v>
                </c:pt>
                <c:pt idx="180">
                  <c:v>39.3</c:v>
                </c:pt>
                <c:pt idx="181">
                  <c:v>39.9</c:v>
                </c:pt>
                <c:pt idx="182">
                  <c:v>40.2</c:v>
                </c:pt>
                <c:pt idx="183">
                  <c:v>40.0</c:v>
                </c:pt>
                <c:pt idx="184">
                  <c:v>38.1</c:v>
                </c:pt>
                <c:pt idx="185">
                  <c:v>39.7</c:v>
                </c:pt>
                <c:pt idx="186">
                  <c:v>39.6</c:v>
                </c:pt>
                <c:pt idx="187">
                  <c:v>39.1</c:v>
                </c:pt>
                <c:pt idx="188">
                  <c:v>38.7</c:v>
                </c:pt>
                <c:pt idx="189">
                  <c:v>39.6</c:v>
                </c:pt>
                <c:pt idx="190">
                  <c:v>40.1</c:v>
                </c:pt>
                <c:pt idx="191">
                  <c:v>42.4</c:v>
                </c:pt>
                <c:pt idx="192">
                  <c:v>38.1</c:v>
                </c:pt>
                <c:pt idx="193">
                  <c:v>39.9</c:v>
                </c:pt>
                <c:pt idx="194">
                  <c:v>39.0</c:v>
                </c:pt>
                <c:pt idx="195">
                  <c:v>39.0</c:v>
                </c:pt>
                <c:pt idx="196">
                  <c:v>40.4</c:v>
                </c:pt>
                <c:pt idx="197">
                  <c:v>40.3</c:v>
                </c:pt>
                <c:pt idx="198">
                  <c:v>41.0</c:v>
                </c:pt>
                <c:pt idx="199">
                  <c:v>41.8</c:v>
                </c:pt>
                <c:pt idx="200">
                  <c:v>40.2</c:v>
                </c:pt>
                <c:pt idx="201">
                  <c:v>40.8</c:v>
                </c:pt>
                <c:pt idx="202">
                  <c:v>39.3</c:v>
                </c:pt>
                <c:pt idx="203">
                  <c:v>40.2</c:v>
                </c:pt>
                <c:pt idx="204">
                  <c:v>42.7</c:v>
                </c:pt>
                <c:pt idx="205">
                  <c:v>43.4</c:v>
                </c:pt>
                <c:pt idx="206">
                  <c:v>42.8</c:v>
                </c:pt>
                <c:pt idx="207">
                  <c:v>44.2</c:v>
                </c:pt>
                <c:pt idx="208">
                  <c:v>41.7</c:v>
                </c:pt>
                <c:pt idx="209">
                  <c:v>41.8</c:v>
                </c:pt>
                <c:pt idx="210">
                  <c:v>41.6</c:v>
                </c:pt>
                <c:pt idx="211">
                  <c:v>41.1</c:v>
                </c:pt>
                <c:pt idx="212">
                  <c:v>41.4</c:v>
                </c:pt>
                <c:pt idx="213">
                  <c:v>42.4</c:v>
                </c:pt>
                <c:pt idx="214">
                  <c:v>39.3</c:v>
                </c:pt>
                <c:pt idx="215">
                  <c:v>43.0</c:v>
                </c:pt>
                <c:pt idx="216">
                  <c:v>43.2</c:v>
                </c:pt>
                <c:pt idx="217">
                  <c:v>42.2</c:v>
                </c:pt>
                <c:pt idx="218">
                  <c:v>43.6</c:v>
                </c:pt>
                <c:pt idx="219">
                  <c:v>43.4</c:v>
                </c:pt>
                <c:pt idx="220">
                  <c:v>43.6</c:v>
                </c:pt>
                <c:pt idx="221">
                  <c:v>44.0</c:v>
                </c:pt>
                <c:pt idx="222">
                  <c:v>42.6</c:v>
                </c:pt>
                <c:pt idx="224">
                  <c:v>43.2</c:v>
                </c:pt>
                <c:pt idx="225">
                  <c:v>41.2</c:v>
                </c:pt>
                <c:pt idx="226">
                  <c:v>42.4</c:v>
                </c:pt>
                <c:pt idx="227">
                  <c:v>41.5</c:v>
                </c:pt>
                <c:pt idx="228">
                  <c:v>41.8</c:v>
                </c:pt>
                <c:pt idx="229">
                  <c:v>42.6</c:v>
                </c:pt>
                <c:pt idx="230">
                  <c:v>42.2</c:v>
                </c:pt>
                <c:pt idx="231">
                  <c:v>42.5</c:v>
                </c:pt>
                <c:pt idx="232">
                  <c:v>43.2</c:v>
                </c:pt>
                <c:pt idx="233">
                  <c:v>44.8</c:v>
                </c:pt>
                <c:pt idx="234">
                  <c:v>43.6</c:v>
                </c:pt>
                <c:pt idx="235">
                  <c:v>42.6</c:v>
                </c:pt>
                <c:pt idx="236">
                  <c:v>42.7</c:v>
                </c:pt>
                <c:pt idx="237">
                  <c:v>44.6</c:v>
                </c:pt>
                <c:pt idx="238">
                  <c:v>41.5</c:v>
                </c:pt>
                <c:pt idx="239">
                  <c:v>42.5</c:v>
                </c:pt>
                <c:pt idx="240">
                  <c:v>41.5</c:v>
                </c:pt>
                <c:pt idx="241">
                  <c:v>42.5</c:v>
                </c:pt>
                <c:pt idx="242">
                  <c:v>42.7</c:v>
                </c:pt>
                <c:pt idx="243">
                  <c:v>43.0</c:v>
                </c:pt>
                <c:pt idx="244">
                  <c:v>43.9</c:v>
                </c:pt>
                <c:pt idx="245">
                  <c:v>42.2</c:v>
                </c:pt>
                <c:pt idx="246">
                  <c:v>43.1</c:v>
                </c:pt>
                <c:pt idx="247">
                  <c:v>43.5</c:v>
                </c:pt>
                <c:pt idx="248">
                  <c:v>42.4</c:v>
                </c:pt>
                <c:pt idx="249">
                  <c:v>40.9</c:v>
                </c:pt>
                <c:pt idx="250">
                  <c:v>40.1</c:v>
                </c:pt>
                <c:pt idx="251">
                  <c:v>41.4</c:v>
                </c:pt>
                <c:pt idx="252">
                  <c:v>40.4</c:v>
                </c:pt>
                <c:pt idx="253">
                  <c:v>40.7</c:v>
                </c:pt>
                <c:pt idx="254">
                  <c:v>41.5</c:v>
                </c:pt>
                <c:pt idx="255">
                  <c:v>43.0</c:v>
                </c:pt>
                <c:pt idx="256">
                  <c:v>41.8</c:v>
                </c:pt>
                <c:pt idx="257">
                  <c:v>39.7</c:v>
                </c:pt>
                <c:pt idx="258">
                  <c:v>40.7</c:v>
                </c:pt>
                <c:pt idx="259">
                  <c:v>40.7</c:v>
                </c:pt>
                <c:pt idx="260">
                  <c:v>39.6</c:v>
                </c:pt>
                <c:pt idx="261">
                  <c:v>40.7</c:v>
                </c:pt>
                <c:pt idx="262">
                  <c:v>37.7</c:v>
                </c:pt>
                <c:pt idx="263">
                  <c:v>35.8</c:v>
                </c:pt>
                <c:pt idx="264">
                  <c:v>36.7</c:v>
                </c:pt>
                <c:pt idx="265">
                  <c:v>38.6</c:v>
                </c:pt>
                <c:pt idx="266">
                  <c:v>40.1</c:v>
                </c:pt>
                <c:pt idx="267">
                  <c:v>41.2</c:v>
                </c:pt>
                <c:pt idx="268">
                  <c:v>40.5</c:v>
                </c:pt>
                <c:pt idx="269">
                  <c:v>37.3</c:v>
                </c:pt>
                <c:pt idx="270">
                  <c:v>36.7</c:v>
                </c:pt>
                <c:pt idx="271">
                  <c:v>40.9</c:v>
                </c:pt>
                <c:pt idx="272">
                  <c:v>42.2</c:v>
                </c:pt>
                <c:pt idx="273">
                  <c:v>37.6</c:v>
                </c:pt>
                <c:pt idx="274">
                  <c:v>39.5</c:v>
                </c:pt>
                <c:pt idx="275">
                  <c:v>37.9</c:v>
                </c:pt>
                <c:pt idx="276">
                  <c:v>40.9</c:v>
                </c:pt>
                <c:pt idx="277">
                  <c:v>38.6</c:v>
                </c:pt>
                <c:pt idx="278">
                  <c:v>36.7</c:v>
                </c:pt>
                <c:pt idx="279">
                  <c:v>36.3</c:v>
                </c:pt>
                <c:pt idx="280">
                  <c:v>35.8</c:v>
                </c:pt>
                <c:pt idx="281">
                  <c:v>39.8</c:v>
                </c:pt>
                <c:pt idx="282">
                  <c:v>37.1</c:v>
                </c:pt>
                <c:pt idx="283">
                  <c:v>36.2</c:v>
                </c:pt>
                <c:pt idx="284">
                  <c:v>35.0</c:v>
                </c:pt>
                <c:pt idx="285">
                  <c:v>38.1</c:v>
                </c:pt>
                <c:pt idx="286">
                  <c:v>37.7</c:v>
                </c:pt>
                <c:pt idx="287">
                  <c:v>37.6</c:v>
                </c:pt>
                <c:pt idx="288">
                  <c:v>37.6</c:v>
                </c:pt>
                <c:pt idx="289">
                  <c:v>39.9</c:v>
                </c:pt>
                <c:pt idx="290">
                  <c:v>36.9</c:v>
                </c:pt>
                <c:pt idx="291">
                  <c:v>37.5</c:v>
                </c:pt>
                <c:pt idx="292">
                  <c:v>35.8</c:v>
                </c:pt>
                <c:pt idx="293">
                  <c:v>38.2</c:v>
                </c:pt>
                <c:pt idx="294">
                  <c:v>37.6</c:v>
                </c:pt>
                <c:pt idx="295">
                  <c:v>40.1</c:v>
                </c:pt>
                <c:pt idx="296">
                  <c:v>38.4</c:v>
                </c:pt>
                <c:pt idx="297">
                  <c:v>43.2</c:v>
                </c:pt>
                <c:pt idx="298">
                  <c:v>40.3</c:v>
                </c:pt>
                <c:pt idx="299">
                  <c:v>43.2</c:v>
                </c:pt>
                <c:pt idx="300">
                  <c:v>40.1</c:v>
                </c:pt>
                <c:pt idx="301">
                  <c:v>40.6</c:v>
                </c:pt>
                <c:pt idx="302">
                  <c:v>42.8</c:v>
                </c:pt>
                <c:pt idx="303">
                  <c:v>44.6</c:v>
                </c:pt>
                <c:pt idx="304">
                  <c:v>42.3</c:v>
                </c:pt>
                <c:pt idx="305">
                  <c:v>42.5</c:v>
                </c:pt>
                <c:pt idx="306">
                  <c:v>43.3</c:v>
                </c:pt>
                <c:pt idx="307">
                  <c:v>44.2</c:v>
                </c:pt>
                <c:pt idx="308">
                  <c:v>45.4</c:v>
                </c:pt>
                <c:pt idx="309">
                  <c:v>45.6</c:v>
                </c:pt>
                <c:pt idx="310">
                  <c:v>47.4</c:v>
                </c:pt>
                <c:pt idx="311">
                  <c:v>47.4</c:v>
                </c:pt>
                <c:pt idx="312">
                  <c:v>42.8</c:v>
                </c:pt>
                <c:pt idx="313">
                  <c:v>47.1</c:v>
                </c:pt>
                <c:pt idx="314">
                  <c:v>46.2</c:v>
                </c:pt>
                <c:pt idx="315">
                  <c:v>44.6</c:v>
                </c:pt>
                <c:pt idx="316">
                  <c:v>46.8</c:v>
                </c:pt>
                <c:pt idx="317">
                  <c:v>43.3</c:v>
                </c:pt>
                <c:pt idx="318">
                  <c:v>44.3</c:v>
                </c:pt>
                <c:pt idx="319">
                  <c:v>44.7</c:v>
                </c:pt>
                <c:pt idx="320">
                  <c:v>46.8</c:v>
                </c:pt>
                <c:pt idx="321">
                  <c:v>44.7</c:v>
                </c:pt>
                <c:pt idx="322">
                  <c:v>48.9</c:v>
                </c:pt>
                <c:pt idx="323">
                  <c:v>42.4</c:v>
                </c:pt>
                <c:pt idx="324">
                  <c:v>43.1</c:v>
                </c:pt>
                <c:pt idx="325">
                  <c:v>47.2</c:v>
                </c:pt>
                <c:pt idx="326">
                  <c:v>46.7</c:v>
                </c:pt>
                <c:pt idx="327">
                  <c:v>49.2</c:v>
                </c:pt>
                <c:pt idx="328">
                  <c:v>47.2</c:v>
                </c:pt>
                <c:pt idx="329">
                  <c:v>42.4</c:v>
                </c:pt>
                <c:pt idx="330">
                  <c:v>45.5</c:v>
                </c:pt>
                <c:pt idx="331">
                  <c:v>45.5</c:v>
                </c:pt>
                <c:pt idx="332">
                  <c:v>48.8</c:v>
                </c:pt>
                <c:pt idx="333">
                  <c:v>50.2</c:v>
                </c:pt>
                <c:pt idx="334">
                  <c:v>47.6</c:v>
                </c:pt>
                <c:pt idx="335">
                  <c:v>48.5</c:v>
                </c:pt>
                <c:pt idx="336">
                  <c:v>49.1</c:v>
                </c:pt>
                <c:pt idx="337">
                  <c:v>45.1</c:v>
                </c:pt>
                <c:pt idx="338">
                  <c:v>45.7</c:v>
                </c:pt>
                <c:pt idx="339">
                  <c:v>42.7</c:v>
                </c:pt>
                <c:pt idx="340">
                  <c:v>45.6</c:v>
                </c:pt>
                <c:pt idx="341">
                  <c:v>45.5</c:v>
                </c:pt>
                <c:pt idx="342">
                  <c:v>42.5</c:v>
                </c:pt>
                <c:pt idx="343">
                  <c:v>40.9</c:v>
                </c:pt>
                <c:pt idx="344">
                  <c:v>45.1</c:v>
                </c:pt>
                <c:pt idx="345">
                  <c:v>43.5</c:v>
                </c:pt>
                <c:pt idx="346">
                  <c:v>40.2</c:v>
                </c:pt>
                <c:pt idx="347">
                  <c:v>40.1</c:v>
                </c:pt>
                <c:pt idx="348">
                  <c:v>42.1</c:v>
                </c:pt>
                <c:pt idx="349">
                  <c:v>42.8</c:v>
                </c:pt>
                <c:pt idx="350">
                  <c:v>41.1</c:v>
                </c:pt>
                <c:pt idx="351">
                  <c:v>39.9</c:v>
                </c:pt>
                <c:pt idx="352">
                  <c:v>43.7</c:v>
                </c:pt>
                <c:pt idx="353">
                  <c:v>42.0</c:v>
                </c:pt>
                <c:pt idx="354">
                  <c:v>37.3</c:v>
                </c:pt>
                <c:pt idx="355">
                  <c:v>38.8</c:v>
                </c:pt>
                <c:pt idx="356">
                  <c:v>42.8</c:v>
                </c:pt>
                <c:pt idx="357">
                  <c:v>38.5</c:v>
                </c:pt>
                <c:pt idx="358">
                  <c:v>38.4</c:v>
                </c:pt>
                <c:pt idx="359">
                  <c:v>41.4</c:v>
                </c:pt>
                <c:pt idx="360">
                  <c:v>41.1</c:v>
                </c:pt>
                <c:pt idx="361">
                  <c:v>40.2</c:v>
                </c:pt>
                <c:pt idx="362">
                  <c:v>37.4</c:v>
                </c:pt>
                <c:pt idx="363">
                  <c:v>38.5</c:v>
                </c:pt>
                <c:pt idx="364">
                  <c:v>38.9</c:v>
                </c:pt>
                <c:pt idx="365">
                  <c:v>40.2</c:v>
                </c:pt>
                <c:pt idx="366">
                  <c:v>39.6</c:v>
                </c:pt>
                <c:pt idx="367">
                  <c:v>37.9</c:v>
                </c:pt>
                <c:pt idx="368">
                  <c:v>39.4</c:v>
                </c:pt>
                <c:pt idx="369">
                  <c:v>39.1</c:v>
                </c:pt>
                <c:pt idx="370">
                  <c:v>36.3</c:v>
                </c:pt>
                <c:pt idx="371">
                  <c:v>37.6</c:v>
                </c:pt>
                <c:pt idx="372">
                  <c:v>37.9</c:v>
                </c:pt>
                <c:pt idx="373">
                  <c:v>38.3</c:v>
                </c:pt>
                <c:pt idx="374">
                  <c:v>40.5</c:v>
                </c:pt>
                <c:pt idx="375">
                  <c:v>45.6</c:v>
                </c:pt>
                <c:pt idx="376">
                  <c:v>41.5</c:v>
                </c:pt>
                <c:pt idx="377">
                  <c:v>40.6</c:v>
                </c:pt>
                <c:pt idx="378">
                  <c:v>41.7</c:v>
                </c:pt>
                <c:pt idx="379">
                  <c:v>42.2</c:v>
                </c:pt>
                <c:pt idx="380">
                  <c:v>44.9</c:v>
                </c:pt>
                <c:pt idx="381">
                  <c:v>47.5</c:v>
                </c:pt>
                <c:pt idx="382">
                  <c:v>44.4</c:v>
                </c:pt>
                <c:pt idx="383">
                  <c:v>45.0</c:v>
                </c:pt>
                <c:pt idx="384">
                  <c:v>44.0</c:v>
                </c:pt>
                <c:pt idx="386">
                  <c:v>40.9</c:v>
                </c:pt>
                <c:pt idx="387">
                  <c:v>42.5</c:v>
                </c:pt>
                <c:pt idx="388">
                  <c:v>48.5</c:v>
                </c:pt>
                <c:pt idx="389">
                  <c:v>50.6</c:v>
                </c:pt>
                <c:pt idx="390">
                  <c:v>47.1</c:v>
                </c:pt>
                <c:pt idx="391">
                  <c:v>48.4</c:v>
                </c:pt>
                <c:pt idx="392">
                  <c:v>46.5</c:v>
                </c:pt>
                <c:pt idx="393">
                  <c:v>51.7</c:v>
                </c:pt>
                <c:pt idx="394">
                  <c:v>51.8</c:v>
                </c:pt>
                <c:pt idx="395">
                  <c:v>49.3</c:v>
                </c:pt>
                <c:pt idx="396">
                  <c:v>47.6</c:v>
                </c:pt>
                <c:pt idx="397">
                  <c:v>49.8</c:v>
                </c:pt>
                <c:pt idx="398">
                  <c:v>52.6</c:v>
                </c:pt>
                <c:pt idx="399">
                  <c:v>43.8</c:v>
                </c:pt>
                <c:pt idx="400">
                  <c:v>43.6</c:v>
                </c:pt>
                <c:pt idx="401">
                  <c:v>51.6</c:v>
                </c:pt>
                <c:pt idx="402">
                  <c:v>51.3</c:v>
                </c:pt>
                <c:pt idx="403">
                  <c:v>53.0</c:v>
                </c:pt>
                <c:pt idx="404">
                  <c:v>48.4</c:v>
                </c:pt>
                <c:pt idx="405">
                  <c:v>53.7</c:v>
                </c:pt>
                <c:pt idx="406">
                  <c:v>49.6</c:v>
                </c:pt>
                <c:pt idx="407">
                  <c:v>48.2</c:v>
                </c:pt>
                <c:pt idx="408">
                  <c:v>48.8</c:v>
                </c:pt>
                <c:pt idx="409">
                  <c:v>50.3</c:v>
                </c:pt>
                <c:pt idx="410">
                  <c:v>52.8</c:v>
                </c:pt>
                <c:pt idx="411">
                  <c:v>50.2</c:v>
                </c:pt>
                <c:pt idx="412">
                  <c:v>52.9</c:v>
                </c:pt>
                <c:pt idx="413">
                  <c:v>52.5</c:v>
                </c:pt>
                <c:pt idx="415">
                  <c:v>50.2</c:v>
                </c:pt>
                <c:pt idx="416">
                  <c:v>50.0</c:v>
                </c:pt>
                <c:pt idx="417">
                  <c:v>42.4</c:v>
                </c:pt>
                <c:pt idx="418">
                  <c:v>43.7</c:v>
                </c:pt>
                <c:pt idx="419">
                  <c:v>42.9</c:v>
                </c:pt>
                <c:pt idx="420">
                  <c:v>46.4</c:v>
                </c:pt>
                <c:pt idx="421">
                  <c:v>46.5</c:v>
                </c:pt>
                <c:pt idx="422">
                  <c:v>47.4</c:v>
                </c:pt>
                <c:pt idx="423">
                  <c:v>47.6</c:v>
                </c:pt>
                <c:pt idx="424">
                  <c:v>45.6</c:v>
                </c:pt>
                <c:pt idx="425">
                  <c:v>41.5</c:v>
                </c:pt>
                <c:pt idx="426">
                  <c:v>42.6</c:v>
                </c:pt>
                <c:pt idx="427">
                  <c:v>42.0</c:v>
                </c:pt>
                <c:pt idx="428">
                  <c:v>42.6</c:v>
                </c:pt>
                <c:pt idx="429">
                  <c:v>42.4</c:v>
                </c:pt>
                <c:pt idx="430">
                  <c:v>39.1</c:v>
                </c:pt>
                <c:pt idx="431">
                  <c:v>41.0</c:v>
                </c:pt>
                <c:pt idx="432">
                  <c:v>41.3</c:v>
                </c:pt>
                <c:pt idx="433">
                  <c:v>38.9</c:v>
                </c:pt>
                <c:pt idx="434">
                  <c:v>38.9</c:v>
                </c:pt>
                <c:pt idx="435">
                  <c:v>40.4</c:v>
                </c:pt>
                <c:pt idx="436">
                  <c:v>40.3</c:v>
                </c:pt>
                <c:pt idx="437">
                  <c:v>40.9</c:v>
                </c:pt>
                <c:pt idx="438">
                  <c:v>41.8</c:v>
                </c:pt>
                <c:pt idx="439">
                  <c:v>42.1</c:v>
                </c:pt>
                <c:pt idx="440">
                  <c:v>38.7</c:v>
                </c:pt>
                <c:pt idx="441">
                  <c:v>41.2</c:v>
                </c:pt>
                <c:pt idx="442">
                  <c:v>42.9</c:v>
                </c:pt>
                <c:pt idx="443">
                  <c:v>38.9</c:v>
                </c:pt>
                <c:pt idx="444">
                  <c:v>37.6</c:v>
                </c:pt>
                <c:pt idx="445">
                  <c:v>39.1</c:v>
                </c:pt>
                <c:pt idx="446">
                  <c:v>38.3</c:v>
                </c:pt>
                <c:pt idx="447">
                  <c:v>38.5</c:v>
                </c:pt>
                <c:pt idx="448">
                  <c:v>44.2</c:v>
                </c:pt>
                <c:pt idx="449">
                  <c:v>33.8</c:v>
                </c:pt>
                <c:pt idx="450">
                  <c:v>34.0</c:v>
                </c:pt>
                <c:pt idx="451">
                  <c:v>36.4</c:v>
                </c:pt>
                <c:pt idx="452">
                  <c:v>39.2</c:v>
                </c:pt>
                <c:pt idx="453">
                  <c:v>35.6</c:v>
                </c:pt>
                <c:pt idx="454">
                  <c:v>40.6</c:v>
                </c:pt>
                <c:pt idx="455">
                  <c:v>36.0</c:v>
                </c:pt>
                <c:pt idx="456">
                  <c:v>40.2</c:v>
                </c:pt>
                <c:pt idx="457">
                  <c:v>36.6</c:v>
                </c:pt>
                <c:pt idx="458">
                  <c:v>41.4</c:v>
                </c:pt>
                <c:pt idx="459">
                  <c:v>41.0</c:v>
                </c:pt>
                <c:pt idx="460">
                  <c:v>40.2</c:v>
                </c:pt>
                <c:pt idx="461">
                  <c:v>39.7</c:v>
                </c:pt>
                <c:pt idx="462">
                  <c:v>40.3</c:v>
                </c:pt>
                <c:pt idx="463">
                  <c:v>40.2</c:v>
                </c:pt>
                <c:pt idx="464">
                  <c:v>41.4</c:v>
                </c:pt>
                <c:pt idx="465">
                  <c:v>39.3</c:v>
                </c:pt>
                <c:pt idx="466">
                  <c:v>44.1</c:v>
                </c:pt>
                <c:pt idx="467">
                  <c:v>43.1</c:v>
                </c:pt>
                <c:pt idx="468">
                  <c:v>41.1</c:v>
                </c:pt>
                <c:pt idx="469">
                  <c:v>42.0</c:v>
                </c:pt>
                <c:pt idx="470">
                  <c:v>41.8</c:v>
                </c:pt>
                <c:pt idx="471">
                  <c:v>43.6</c:v>
                </c:pt>
                <c:pt idx="472">
                  <c:v>42.9</c:v>
                </c:pt>
                <c:pt idx="473">
                  <c:v>43.0</c:v>
                </c:pt>
                <c:pt idx="474">
                  <c:v>44.2</c:v>
                </c:pt>
                <c:pt idx="475">
                  <c:v>49.2</c:v>
                </c:pt>
                <c:pt idx="476">
                  <c:v>47.0</c:v>
                </c:pt>
              </c:numCache>
            </c:numRef>
          </c:yVal>
          <c:smooth val="1"/>
        </c:ser>
        <c:ser>
          <c:idx val="1"/>
          <c:order val="4"/>
          <c:tx>
            <c:v>Moving MPG (3)</c:v>
          </c:tx>
          <c:spPr>
            <a:ln w="3175">
              <a:solidFill>
                <a:srgbClr val="DD2D32"/>
              </a:solidFill>
              <a:prstDash val="solid"/>
            </a:ln>
          </c:spPr>
          <c:marker>
            <c:symbol val="square"/>
            <c:size val="2"/>
            <c:spPr>
              <a:solidFill>
                <a:srgbClr val="DD2D32"/>
              </a:solidFill>
              <a:ln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marker>
          <c:xVal>
            <c:numRef>
              <c:f>Gas!$B$4:$B$550</c:f>
              <c:numCache>
                <c:formatCode>#,##0</c:formatCode>
                <c:ptCount val="547"/>
                <c:pt idx="0">
                  <c:v>22174.0</c:v>
                </c:pt>
                <c:pt idx="1">
                  <c:v>22576.0</c:v>
                </c:pt>
                <c:pt idx="2">
                  <c:v>22948.0</c:v>
                </c:pt>
                <c:pt idx="3">
                  <c:v>23324.0</c:v>
                </c:pt>
                <c:pt idx="4">
                  <c:v>23761.0</c:v>
                </c:pt>
                <c:pt idx="5">
                  <c:v>24108.0</c:v>
                </c:pt>
                <c:pt idx="6">
                  <c:v>24372.0</c:v>
                </c:pt>
                <c:pt idx="7">
                  <c:v>24803.0</c:v>
                </c:pt>
                <c:pt idx="8">
                  <c:v>25213.0</c:v>
                </c:pt>
                <c:pt idx="9">
                  <c:v>25540.0</c:v>
                </c:pt>
                <c:pt idx="10">
                  <c:v>25978.0</c:v>
                </c:pt>
                <c:pt idx="11">
                  <c:v>26403.0</c:v>
                </c:pt>
                <c:pt idx="12">
                  <c:v>26703.0</c:v>
                </c:pt>
                <c:pt idx="13">
                  <c:v>27098.0</c:v>
                </c:pt>
                <c:pt idx="14">
                  <c:v>27530.0</c:v>
                </c:pt>
                <c:pt idx="15">
                  <c:v>27941.0</c:v>
                </c:pt>
                <c:pt idx="16">
                  <c:v>28333.0</c:v>
                </c:pt>
                <c:pt idx="17">
                  <c:v>28747.0</c:v>
                </c:pt>
                <c:pt idx="18">
                  <c:v>29149.0</c:v>
                </c:pt>
                <c:pt idx="19">
                  <c:v>29482.0</c:v>
                </c:pt>
                <c:pt idx="20">
                  <c:v>29823.0</c:v>
                </c:pt>
                <c:pt idx="21">
                  <c:v>30248.0</c:v>
                </c:pt>
                <c:pt idx="22">
                  <c:v>30675.0</c:v>
                </c:pt>
                <c:pt idx="23">
                  <c:v>31053.0</c:v>
                </c:pt>
                <c:pt idx="24">
                  <c:v>31347.0</c:v>
                </c:pt>
                <c:pt idx="25">
                  <c:v>31719.0</c:v>
                </c:pt>
                <c:pt idx="26">
                  <c:v>32088.0</c:v>
                </c:pt>
                <c:pt idx="27">
                  <c:v>32520.0</c:v>
                </c:pt>
                <c:pt idx="28">
                  <c:v>32904.0</c:v>
                </c:pt>
                <c:pt idx="29">
                  <c:v>33304.0</c:v>
                </c:pt>
                <c:pt idx="30">
                  <c:v>33690.0</c:v>
                </c:pt>
                <c:pt idx="31">
                  <c:v>34101.0</c:v>
                </c:pt>
                <c:pt idx="32">
                  <c:v>34468.0</c:v>
                </c:pt>
                <c:pt idx="33">
                  <c:v>34840.0</c:v>
                </c:pt>
                <c:pt idx="34">
                  <c:v>35228.0</c:v>
                </c:pt>
                <c:pt idx="35">
                  <c:v>35606.0</c:v>
                </c:pt>
                <c:pt idx="36">
                  <c:v>35955.0</c:v>
                </c:pt>
                <c:pt idx="37">
                  <c:v>36348.0</c:v>
                </c:pt>
                <c:pt idx="38">
                  <c:v>36737.0</c:v>
                </c:pt>
                <c:pt idx="39">
                  <c:v>37093.0</c:v>
                </c:pt>
                <c:pt idx="40">
                  <c:v>37445.0</c:v>
                </c:pt>
                <c:pt idx="41">
                  <c:v>37786.0</c:v>
                </c:pt>
                <c:pt idx="42">
                  <c:v>38126.0</c:v>
                </c:pt>
                <c:pt idx="43">
                  <c:v>38464.0</c:v>
                </c:pt>
                <c:pt idx="44">
                  <c:v>38760.0</c:v>
                </c:pt>
                <c:pt idx="45">
                  <c:v>39051.0</c:v>
                </c:pt>
                <c:pt idx="46">
                  <c:v>39382.0</c:v>
                </c:pt>
                <c:pt idx="47">
                  <c:v>39715.0</c:v>
                </c:pt>
                <c:pt idx="48">
                  <c:v>40115.0</c:v>
                </c:pt>
                <c:pt idx="49">
                  <c:v>40479.0</c:v>
                </c:pt>
                <c:pt idx="50">
                  <c:v>40859.0</c:v>
                </c:pt>
                <c:pt idx="51">
                  <c:v>41237.0</c:v>
                </c:pt>
                <c:pt idx="52">
                  <c:v>41565.0</c:v>
                </c:pt>
                <c:pt idx="53">
                  <c:v>41866.0</c:v>
                </c:pt>
                <c:pt idx="54">
                  <c:v>42261.0</c:v>
                </c:pt>
                <c:pt idx="55">
                  <c:v>42641.0</c:v>
                </c:pt>
                <c:pt idx="56">
                  <c:v>43024.0</c:v>
                </c:pt>
                <c:pt idx="57">
                  <c:v>43389.0</c:v>
                </c:pt>
                <c:pt idx="58">
                  <c:v>43741.0</c:v>
                </c:pt>
                <c:pt idx="59">
                  <c:v>44123.0</c:v>
                </c:pt>
                <c:pt idx="60">
                  <c:v>44478.0</c:v>
                </c:pt>
                <c:pt idx="61">
                  <c:v>44843.0</c:v>
                </c:pt>
                <c:pt idx="62">
                  <c:v>45279.0</c:v>
                </c:pt>
                <c:pt idx="63">
                  <c:v>45724.0</c:v>
                </c:pt>
                <c:pt idx="64">
                  <c:v>46166.0</c:v>
                </c:pt>
                <c:pt idx="65">
                  <c:v>46598.0</c:v>
                </c:pt>
                <c:pt idx="66">
                  <c:v>47010.0</c:v>
                </c:pt>
                <c:pt idx="67">
                  <c:v>47314.0</c:v>
                </c:pt>
                <c:pt idx="68">
                  <c:v>47774.0</c:v>
                </c:pt>
                <c:pt idx="69">
                  <c:v>48200.0</c:v>
                </c:pt>
                <c:pt idx="70">
                  <c:v>48665.0</c:v>
                </c:pt>
                <c:pt idx="71">
                  <c:v>48852.0</c:v>
                </c:pt>
                <c:pt idx="72">
                  <c:v>49205.0</c:v>
                </c:pt>
                <c:pt idx="73">
                  <c:v>49670.0</c:v>
                </c:pt>
                <c:pt idx="74">
                  <c:v>50146.0</c:v>
                </c:pt>
                <c:pt idx="75">
                  <c:v>50618.0</c:v>
                </c:pt>
                <c:pt idx="76">
                  <c:v>51087.0</c:v>
                </c:pt>
                <c:pt idx="77">
                  <c:v>51530.0</c:v>
                </c:pt>
                <c:pt idx="78">
                  <c:v>52012.0</c:v>
                </c:pt>
                <c:pt idx="79">
                  <c:v>52525.0</c:v>
                </c:pt>
                <c:pt idx="80">
                  <c:v>53032.0</c:v>
                </c:pt>
                <c:pt idx="81">
                  <c:v>53409.0</c:v>
                </c:pt>
                <c:pt idx="82">
                  <c:v>53863.0</c:v>
                </c:pt>
                <c:pt idx="83">
                  <c:v>54256.0</c:v>
                </c:pt>
                <c:pt idx="84">
                  <c:v>54669.0</c:v>
                </c:pt>
                <c:pt idx="85">
                  <c:v>55107.0</c:v>
                </c:pt>
                <c:pt idx="86">
                  <c:v>55508.0</c:v>
                </c:pt>
                <c:pt idx="87">
                  <c:v>55965.0</c:v>
                </c:pt>
                <c:pt idx="88">
                  <c:v>56377.0</c:v>
                </c:pt>
                <c:pt idx="89">
                  <c:v>56823.0</c:v>
                </c:pt>
                <c:pt idx="90">
                  <c:v>57257.0</c:v>
                </c:pt>
                <c:pt idx="91">
                  <c:v>57636.0</c:v>
                </c:pt>
                <c:pt idx="92">
                  <c:v>58087.0</c:v>
                </c:pt>
                <c:pt idx="93">
                  <c:v>58529.0</c:v>
                </c:pt>
                <c:pt idx="94">
                  <c:v>58945.0</c:v>
                </c:pt>
                <c:pt idx="95">
                  <c:v>59340.0</c:v>
                </c:pt>
                <c:pt idx="96">
                  <c:v>59761.0</c:v>
                </c:pt>
                <c:pt idx="97">
                  <c:v>60153.0</c:v>
                </c:pt>
                <c:pt idx="98">
                  <c:v>60525.0</c:v>
                </c:pt>
                <c:pt idx="99">
                  <c:v>60934.0</c:v>
                </c:pt>
                <c:pt idx="100">
                  <c:v>61352.0</c:v>
                </c:pt>
                <c:pt idx="101">
                  <c:v>61719.0</c:v>
                </c:pt>
                <c:pt idx="102">
                  <c:v>62072.0</c:v>
                </c:pt>
                <c:pt idx="103">
                  <c:v>62443.0</c:v>
                </c:pt>
                <c:pt idx="104">
                  <c:v>62799.0</c:v>
                </c:pt>
                <c:pt idx="105">
                  <c:v>63186.0</c:v>
                </c:pt>
                <c:pt idx="106">
                  <c:v>63522.0</c:v>
                </c:pt>
                <c:pt idx="107">
                  <c:v>63959.0</c:v>
                </c:pt>
                <c:pt idx="108">
                  <c:v>64376.0</c:v>
                </c:pt>
                <c:pt idx="109">
                  <c:v>64762.0</c:v>
                </c:pt>
                <c:pt idx="110">
                  <c:v>65138.0</c:v>
                </c:pt>
                <c:pt idx="111">
                  <c:v>65474.0</c:v>
                </c:pt>
                <c:pt idx="112">
                  <c:v>65861.0</c:v>
                </c:pt>
                <c:pt idx="113">
                  <c:v>66207.0</c:v>
                </c:pt>
                <c:pt idx="114">
                  <c:v>66536.0</c:v>
                </c:pt>
                <c:pt idx="115">
                  <c:v>66870.0</c:v>
                </c:pt>
                <c:pt idx="116">
                  <c:v>67203.0</c:v>
                </c:pt>
                <c:pt idx="117">
                  <c:v>67522.0</c:v>
                </c:pt>
                <c:pt idx="118">
                  <c:v>67848.0</c:v>
                </c:pt>
                <c:pt idx="119">
                  <c:v>68177.0</c:v>
                </c:pt>
                <c:pt idx="120">
                  <c:v>68497.0</c:v>
                </c:pt>
                <c:pt idx="121">
                  <c:v>68742.0</c:v>
                </c:pt>
                <c:pt idx="122">
                  <c:v>69055.0</c:v>
                </c:pt>
                <c:pt idx="123">
                  <c:v>69409.0</c:v>
                </c:pt>
                <c:pt idx="124">
                  <c:v>69759.0</c:v>
                </c:pt>
                <c:pt idx="125">
                  <c:v>70045.0</c:v>
                </c:pt>
                <c:pt idx="126">
                  <c:v>70431.0</c:v>
                </c:pt>
                <c:pt idx="127">
                  <c:v>70761.0</c:v>
                </c:pt>
                <c:pt idx="128">
                  <c:v>71117.0</c:v>
                </c:pt>
                <c:pt idx="129">
                  <c:v>71311.0</c:v>
                </c:pt>
                <c:pt idx="130">
                  <c:v>71679.0</c:v>
                </c:pt>
                <c:pt idx="131">
                  <c:v>72051.0</c:v>
                </c:pt>
                <c:pt idx="132">
                  <c:v>72376.0</c:v>
                </c:pt>
                <c:pt idx="133">
                  <c:v>72717.0</c:v>
                </c:pt>
                <c:pt idx="134">
                  <c:v>73089.0</c:v>
                </c:pt>
                <c:pt idx="135">
                  <c:v>73476.0</c:v>
                </c:pt>
                <c:pt idx="136">
                  <c:v>73876.0</c:v>
                </c:pt>
                <c:pt idx="137">
                  <c:v>74280.0</c:v>
                </c:pt>
                <c:pt idx="138">
                  <c:v>74666.0</c:v>
                </c:pt>
                <c:pt idx="139">
                  <c:v>75041.0</c:v>
                </c:pt>
                <c:pt idx="140">
                  <c:v>75365.0</c:v>
                </c:pt>
                <c:pt idx="141">
                  <c:v>75768.0</c:v>
                </c:pt>
                <c:pt idx="142">
                  <c:v>76167.0</c:v>
                </c:pt>
                <c:pt idx="143">
                  <c:v>76641.0</c:v>
                </c:pt>
                <c:pt idx="144">
                  <c:v>77085.0</c:v>
                </c:pt>
                <c:pt idx="145">
                  <c:v>77462.0</c:v>
                </c:pt>
                <c:pt idx="146">
                  <c:v>77896.0</c:v>
                </c:pt>
                <c:pt idx="147">
                  <c:v>78332.0</c:v>
                </c:pt>
                <c:pt idx="148">
                  <c:v>78790.0</c:v>
                </c:pt>
                <c:pt idx="149">
                  <c:v>79248.0</c:v>
                </c:pt>
                <c:pt idx="150">
                  <c:v>79700.0</c:v>
                </c:pt>
                <c:pt idx="151">
                  <c:v>80117.0</c:v>
                </c:pt>
                <c:pt idx="152">
                  <c:v>80557.0</c:v>
                </c:pt>
                <c:pt idx="153">
                  <c:v>80987.0</c:v>
                </c:pt>
                <c:pt idx="154">
                  <c:v>81419.0</c:v>
                </c:pt>
                <c:pt idx="155">
                  <c:v>81807.0</c:v>
                </c:pt>
                <c:pt idx="156">
                  <c:v>82247.0</c:v>
                </c:pt>
                <c:pt idx="157">
                  <c:v>82695.0</c:v>
                </c:pt>
                <c:pt idx="158">
                  <c:v>83126.0</c:v>
                </c:pt>
                <c:pt idx="159">
                  <c:v>83507.0</c:v>
                </c:pt>
                <c:pt idx="160">
                  <c:v>83947.0</c:v>
                </c:pt>
                <c:pt idx="161">
                  <c:v>84322.0</c:v>
                </c:pt>
                <c:pt idx="162">
                  <c:v>84710.0</c:v>
                </c:pt>
                <c:pt idx="163">
                  <c:v>85140.0</c:v>
                </c:pt>
                <c:pt idx="164">
                  <c:v>85558.0</c:v>
                </c:pt>
                <c:pt idx="165">
                  <c:v>85973.0</c:v>
                </c:pt>
                <c:pt idx="166">
                  <c:v>86393.0</c:v>
                </c:pt>
                <c:pt idx="167">
                  <c:v>86734.0</c:v>
                </c:pt>
                <c:pt idx="168">
                  <c:v>87172.0</c:v>
                </c:pt>
                <c:pt idx="169">
                  <c:v>87577.0</c:v>
                </c:pt>
                <c:pt idx="170">
                  <c:v>87971.0</c:v>
                </c:pt>
                <c:pt idx="171">
                  <c:v>88331.0</c:v>
                </c:pt>
                <c:pt idx="172">
                  <c:v>88721.0</c:v>
                </c:pt>
                <c:pt idx="173">
                  <c:v>89079.0</c:v>
                </c:pt>
                <c:pt idx="174">
                  <c:v>89460.0</c:v>
                </c:pt>
                <c:pt idx="175">
                  <c:v>89878.0</c:v>
                </c:pt>
                <c:pt idx="176">
                  <c:v>90304.0</c:v>
                </c:pt>
                <c:pt idx="177">
                  <c:v>90681.0</c:v>
                </c:pt>
                <c:pt idx="178">
                  <c:v>91039.0</c:v>
                </c:pt>
                <c:pt idx="179">
                  <c:v>91411.0</c:v>
                </c:pt>
                <c:pt idx="180">
                  <c:v>91774.0</c:v>
                </c:pt>
                <c:pt idx="181">
                  <c:v>92188.0</c:v>
                </c:pt>
                <c:pt idx="182">
                  <c:v>92585.0</c:v>
                </c:pt>
                <c:pt idx="183">
                  <c:v>92727.0</c:v>
                </c:pt>
                <c:pt idx="184">
                  <c:v>93048.0</c:v>
                </c:pt>
                <c:pt idx="185">
                  <c:v>93440.0</c:v>
                </c:pt>
                <c:pt idx="186">
                  <c:v>93793.0</c:v>
                </c:pt>
                <c:pt idx="187">
                  <c:v>94182.0</c:v>
                </c:pt>
                <c:pt idx="188">
                  <c:v>94294.0</c:v>
                </c:pt>
                <c:pt idx="189">
                  <c:v>94622.0</c:v>
                </c:pt>
                <c:pt idx="190">
                  <c:v>94987.0</c:v>
                </c:pt>
                <c:pt idx="191">
                  <c:v>95308.0</c:v>
                </c:pt>
                <c:pt idx="192">
                  <c:v>95713.0</c:v>
                </c:pt>
                <c:pt idx="193">
                  <c:v>96099.0</c:v>
                </c:pt>
                <c:pt idx="194">
                  <c:v>96479.0</c:v>
                </c:pt>
                <c:pt idx="195">
                  <c:v>96860.0</c:v>
                </c:pt>
                <c:pt idx="196">
                  <c:v>97247.0</c:v>
                </c:pt>
                <c:pt idx="197">
                  <c:v>97480.0</c:v>
                </c:pt>
                <c:pt idx="198">
                  <c:v>97802.0</c:v>
                </c:pt>
                <c:pt idx="199">
                  <c:v>98157.0</c:v>
                </c:pt>
                <c:pt idx="200">
                  <c:v>98390.0</c:v>
                </c:pt>
                <c:pt idx="201">
                  <c:v>98766.0</c:v>
                </c:pt>
                <c:pt idx="202">
                  <c:v>99119.0</c:v>
                </c:pt>
                <c:pt idx="203">
                  <c:v>99474.0</c:v>
                </c:pt>
                <c:pt idx="204">
                  <c:v>99867.0</c:v>
                </c:pt>
                <c:pt idx="205">
                  <c:v>100289.0</c:v>
                </c:pt>
                <c:pt idx="206">
                  <c:v>100626.0</c:v>
                </c:pt>
                <c:pt idx="207">
                  <c:v>101046.0</c:v>
                </c:pt>
                <c:pt idx="208">
                  <c:v>101410.0</c:v>
                </c:pt>
                <c:pt idx="209">
                  <c:v>101751.0</c:v>
                </c:pt>
                <c:pt idx="210">
                  <c:v>102148.0</c:v>
                </c:pt>
                <c:pt idx="211">
                  <c:v>102536.0</c:v>
                </c:pt>
                <c:pt idx="212">
                  <c:v>102960.0</c:v>
                </c:pt>
                <c:pt idx="213">
                  <c:v>103262.0</c:v>
                </c:pt>
                <c:pt idx="214">
                  <c:v>103709.0</c:v>
                </c:pt>
                <c:pt idx="215">
                  <c:v>104132.0</c:v>
                </c:pt>
                <c:pt idx="216">
                  <c:v>104523.0</c:v>
                </c:pt>
                <c:pt idx="217">
                  <c:v>104958.0</c:v>
                </c:pt>
                <c:pt idx="218">
                  <c:v>105414.0</c:v>
                </c:pt>
                <c:pt idx="219">
                  <c:v>105834.0</c:v>
                </c:pt>
                <c:pt idx="220">
                  <c:v>106259.0</c:v>
                </c:pt>
                <c:pt idx="221">
                  <c:v>106661.0</c:v>
                </c:pt>
                <c:pt idx="222">
                  <c:v>107105.0</c:v>
                </c:pt>
                <c:pt idx="223">
                  <c:v>107552.0</c:v>
                </c:pt>
                <c:pt idx="224">
                  <c:v>107928.0</c:v>
                </c:pt>
                <c:pt idx="225">
                  <c:v>108362.0</c:v>
                </c:pt>
                <c:pt idx="226">
                  <c:v>108770.0</c:v>
                </c:pt>
                <c:pt idx="227">
                  <c:v>109040.0</c:v>
                </c:pt>
                <c:pt idx="228">
                  <c:v>109448.0</c:v>
                </c:pt>
                <c:pt idx="229">
                  <c:v>109938.0</c:v>
                </c:pt>
                <c:pt idx="230">
                  <c:v>110312.0</c:v>
                </c:pt>
                <c:pt idx="231">
                  <c:v>110729.0</c:v>
                </c:pt>
                <c:pt idx="232">
                  <c:v>111167.0</c:v>
                </c:pt>
                <c:pt idx="233">
                  <c:v>111604.0</c:v>
                </c:pt>
                <c:pt idx="234">
                  <c:v>112069.0</c:v>
                </c:pt>
                <c:pt idx="235">
                  <c:v>112503.0</c:v>
                </c:pt>
                <c:pt idx="236">
                  <c:v>112880.0</c:v>
                </c:pt>
                <c:pt idx="237">
                  <c:v>113295.0</c:v>
                </c:pt>
                <c:pt idx="238">
                  <c:v>113629.0</c:v>
                </c:pt>
                <c:pt idx="239">
                  <c:v>114004.0</c:v>
                </c:pt>
                <c:pt idx="240">
                  <c:v>114361.0</c:v>
                </c:pt>
                <c:pt idx="241">
                  <c:v>114703.0</c:v>
                </c:pt>
                <c:pt idx="242">
                  <c:v>115126.0</c:v>
                </c:pt>
                <c:pt idx="243">
                  <c:v>115496.0</c:v>
                </c:pt>
                <c:pt idx="244">
                  <c:v>115847.0</c:v>
                </c:pt>
                <c:pt idx="245">
                  <c:v>116235.0</c:v>
                </c:pt>
                <c:pt idx="246">
                  <c:v>116652.0</c:v>
                </c:pt>
                <c:pt idx="247">
                  <c:v>117055.0</c:v>
                </c:pt>
                <c:pt idx="248">
                  <c:v>117465.0</c:v>
                </c:pt>
                <c:pt idx="249">
                  <c:v>117831.0</c:v>
                </c:pt>
                <c:pt idx="250">
                  <c:v>118222.0</c:v>
                </c:pt>
                <c:pt idx="251">
                  <c:v>118602.0</c:v>
                </c:pt>
                <c:pt idx="252">
                  <c:v>118966.0</c:v>
                </c:pt>
                <c:pt idx="253">
                  <c:v>119352.0</c:v>
                </c:pt>
                <c:pt idx="254">
                  <c:v>119771.0</c:v>
                </c:pt>
                <c:pt idx="255">
                  <c:v>120128.0</c:v>
                </c:pt>
                <c:pt idx="256">
                  <c:v>120496.0</c:v>
                </c:pt>
                <c:pt idx="257">
                  <c:v>120892.0</c:v>
                </c:pt>
                <c:pt idx="258">
                  <c:v>121245.0</c:v>
                </c:pt>
                <c:pt idx="259">
                  <c:v>121634.0</c:v>
                </c:pt>
                <c:pt idx="260">
                  <c:v>122036.0</c:v>
                </c:pt>
                <c:pt idx="261">
                  <c:v>122359.0</c:v>
                </c:pt>
                <c:pt idx="262">
                  <c:v>122665.0</c:v>
                </c:pt>
                <c:pt idx="263">
                  <c:v>122984.0</c:v>
                </c:pt>
                <c:pt idx="264">
                  <c:v>123288.0</c:v>
                </c:pt>
                <c:pt idx="265">
                  <c:v>123693.0</c:v>
                </c:pt>
                <c:pt idx="266">
                  <c:v>124101.0</c:v>
                </c:pt>
                <c:pt idx="267">
                  <c:v>124506.0</c:v>
                </c:pt>
                <c:pt idx="268">
                  <c:v>124837.0</c:v>
                </c:pt>
                <c:pt idx="269">
                  <c:v>125198.0</c:v>
                </c:pt>
                <c:pt idx="270">
                  <c:v>125448.0</c:v>
                </c:pt>
                <c:pt idx="271">
                  <c:v>125783.0</c:v>
                </c:pt>
                <c:pt idx="272">
                  <c:v>126148.0</c:v>
                </c:pt>
                <c:pt idx="273">
                  <c:v>126538.0</c:v>
                </c:pt>
                <c:pt idx="274">
                  <c:v>126912.0</c:v>
                </c:pt>
                <c:pt idx="275">
                  <c:v>127235.0</c:v>
                </c:pt>
                <c:pt idx="276">
                  <c:v>127564.0</c:v>
                </c:pt>
                <c:pt idx="277">
                  <c:v>127876.0</c:v>
                </c:pt>
                <c:pt idx="278">
                  <c:v>128171.0</c:v>
                </c:pt>
                <c:pt idx="279">
                  <c:v>128477.0</c:v>
                </c:pt>
                <c:pt idx="280">
                  <c:v>128827.0</c:v>
                </c:pt>
                <c:pt idx="281">
                  <c:v>129168.0</c:v>
                </c:pt>
                <c:pt idx="282">
                  <c:v>129306.0</c:v>
                </c:pt>
                <c:pt idx="283">
                  <c:v>129512.0</c:v>
                </c:pt>
                <c:pt idx="284">
                  <c:v>129769.0</c:v>
                </c:pt>
                <c:pt idx="285">
                  <c:v>130035.0</c:v>
                </c:pt>
                <c:pt idx="286">
                  <c:v>130470.0</c:v>
                </c:pt>
                <c:pt idx="287">
                  <c:v>130831.0</c:v>
                </c:pt>
                <c:pt idx="288">
                  <c:v>131199.0</c:v>
                </c:pt>
                <c:pt idx="289">
                  <c:v>131517.0</c:v>
                </c:pt>
                <c:pt idx="290">
                  <c:v>131793.0</c:v>
                </c:pt>
                <c:pt idx="291">
                  <c:v>131931.0</c:v>
                </c:pt>
                <c:pt idx="292">
                  <c:v>132153.0</c:v>
                </c:pt>
                <c:pt idx="293">
                  <c:v>132504.0</c:v>
                </c:pt>
                <c:pt idx="294">
                  <c:v>132868.0</c:v>
                </c:pt>
                <c:pt idx="295">
                  <c:v>133226.0</c:v>
                </c:pt>
                <c:pt idx="296">
                  <c:v>133521.0</c:v>
                </c:pt>
                <c:pt idx="297">
                  <c:v>133838.0</c:v>
                </c:pt>
                <c:pt idx="298">
                  <c:v>134220.0</c:v>
                </c:pt>
                <c:pt idx="299">
                  <c:v>134476.0</c:v>
                </c:pt>
                <c:pt idx="300">
                  <c:v>134630.0</c:v>
                </c:pt>
                <c:pt idx="301">
                  <c:v>134974.0</c:v>
                </c:pt>
                <c:pt idx="302">
                  <c:v>135399.0</c:v>
                </c:pt>
                <c:pt idx="303">
                  <c:v>135809.0</c:v>
                </c:pt>
                <c:pt idx="304">
                  <c:v>136237.0</c:v>
                </c:pt>
                <c:pt idx="305">
                  <c:v>136663.0</c:v>
                </c:pt>
                <c:pt idx="306">
                  <c:v>137079.0</c:v>
                </c:pt>
                <c:pt idx="307">
                  <c:v>137472.0</c:v>
                </c:pt>
                <c:pt idx="308">
                  <c:v>137931.0</c:v>
                </c:pt>
                <c:pt idx="309">
                  <c:v>138305.0</c:v>
                </c:pt>
                <c:pt idx="310">
                  <c:v>138704.0</c:v>
                </c:pt>
                <c:pt idx="311">
                  <c:v>139088.0</c:v>
                </c:pt>
                <c:pt idx="312">
                  <c:v>139556.0</c:v>
                </c:pt>
                <c:pt idx="313">
                  <c:v>139949.0</c:v>
                </c:pt>
                <c:pt idx="314">
                  <c:v>140323.0</c:v>
                </c:pt>
                <c:pt idx="315">
                  <c:v>140788.0</c:v>
                </c:pt>
                <c:pt idx="316">
                  <c:v>141117.0</c:v>
                </c:pt>
                <c:pt idx="317">
                  <c:v>141524.0</c:v>
                </c:pt>
                <c:pt idx="318">
                  <c:v>141982.0</c:v>
                </c:pt>
                <c:pt idx="319">
                  <c:v>142361.0</c:v>
                </c:pt>
                <c:pt idx="320">
                  <c:v>142820.0</c:v>
                </c:pt>
                <c:pt idx="321">
                  <c:v>143348.0</c:v>
                </c:pt>
                <c:pt idx="322">
                  <c:v>143785.0</c:v>
                </c:pt>
                <c:pt idx="323">
                  <c:v>144219.0</c:v>
                </c:pt>
                <c:pt idx="324">
                  <c:v>144658.0</c:v>
                </c:pt>
                <c:pt idx="325">
                  <c:v>145144.0</c:v>
                </c:pt>
                <c:pt idx="326">
                  <c:v>145584.0</c:v>
                </c:pt>
                <c:pt idx="327">
                  <c:v>146030.0</c:v>
                </c:pt>
                <c:pt idx="328">
                  <c:v>146406.0</c:v>
                </c:pt>
                <c:pt idx="329">
                  <c:v>146877.0</c:v>
                </c:pt>
                <c:pt idx="330">
                  <c:v>147334.0</c:v>
                </c:pt>
                <c:pt idx="331">
                  <c:v>147719.0</c:v>
                </c:pt>
                <c:pt idx="332">
                  <c:v>148167.0</c:v>
                </c:pt>
                <c:pt idx="333">
                  <c:v>148617.0</c:v>
                </c:pt>
                <c:pt idx="334">
                  <c:v>149098.0</c:v>
                </c:pt>
                <c:pt idx="335">
                  <c:v>149478.0</c:v>
                </c:pt>
                <c:pt idx="336">
                  <c:v>149873.0</c:v>
                </c:pt>
                <c:pt idx="337">
                  <c:v>150312.0</c:v>
                </c:pt>
                <c:pt idx="338">
                  <c:v>150722.0</c:v>
                </c:pt>
                <c:pt idx="339">
                  <c:v>150996.0</c:v>
                </c:pt>
                <c:pt idx="340">
                  <c:v>151451.0</c:v>
                </c:pt>
                <c:pt idx="341">
                  <c:v>151865.0</c:v>
                </c:pt>
                <c:pt idx="342">
                  <c:v>152327.0</c:v>
                </c:pt>
                <c:pt idx="343">
                  <c:v>152690.0</c:v>
                </c:pt>
                <c:pt idx="344">
                  <c:v>153110.0</c:v>
                </c:pt>
                <c:pt idx="345">
                  <c:v>153480.0</c:v>
                </c:pt>
                <c:pt idx="346">
                  <c:v>153862.0</c:v>
                </c:pt>
                <c:pt idx="347">
                  <c:v>154238.0</c:v>
                </c:pt>
                <c:pt idx="348">
                  <c:v>154647.0</c:v>
                </c:pt>
                <c:pt idx="349">
                  <c:v>154999.0</c:v>
                </c:pt>
                <c:pt idx="350">
                  <c:v>155358.0</c:v>
                </c:pt>
                <c:pt idx="351">
                  <c:v>155800.0</c:v>
                </c:pt>
                <c:pt idx="352">
                  <c:v>156199.0</c:v>
                </c:pt>
                <c:pt idx="353">
                  <c:v>156482.0</c:v>
                </c:pt>
                <c:pt idx="354">
                  <c:v>156787.0</c:v>
                </c:pt>
                <c:pt idx="355">
                  <c:v>157045.0</c:v>
                </c:pt>
                <c:pt idx="356">
                  <c:v>157367.0</c:v>
                </c:pt>
                <c:pt idx="357">
                  <c:v>157691.0</c:v>
                </c:pt>
                <c:pt idx="358">
                  <c:v>158014.0</c:v>
                </c:pt>
                <c:pt idx="359">
                  <c:v>158397.0</c:v>
                </c:pt>
                <c:pt idx="360">
                  <c:v>158718.0</c:v>
                </c:pt>
                <c:pt idx="361">
                  <c:v>158994.0</c:v>
                </c:pt>
                <c:pt idx="362">
                  <c:v>159303.0</c:v>
                </c:pt>
                <c:pt idx="363">
                  <c:v>159623.0</c:v>
                </c:pt>
                <c:pt idx="364">
                  <c:v>159999.0</c:v>
                </c:pt>
                <c:pt idx="365">
                  <c:v>160362.0</c:v>
                </c:pt>
                <c:pt idx="366">
                  <c:v>160703.0</c:v>
                </c:pt>
                <c:pt idx="367">
                  <c:v>160989.0</c:v>
                </c:pt>
                <c:pt idx="368">
                  <c:v>161357.0</c:v>
                </c:pt>
                <c:pt idx="369">
                  <c:v>161687.0</c:v>
                </c:pt>
                <c:pt idx="370">
                  <c:v>161985.0</c:v>
                </c:pt>
                <c:pt idx="371">
                  <c:v>162312.0</c:v>
                </c:pt>
                <c:pt idx="372">
                  <c:v>162644.0</c:v>
                </c:pt>
                <c:pt idx="373">
                  <c:v>162771.0</c:v>
                </c:pt>
                <c:pt idx="374">
                  <c:v>163150.0</c:v>
                </c:pt>
                <c:pt idx="375">
                  <c:v>163456.0</c:v>
                </c:pt>
                <c:pt idx="376">
                  <c:v>163846.0</c:v>
                </c:pt>
                <c:pt idx="377">
                  <c:v>164214.0</c:v>
                </c:pt>
                <c:pt idx="378">
                  <c:v>164533.0</c:v>
                </c:pt>
                <c:pt idx="379">
                  <c:v>164950.0</c:v>
                </c:pt>
                <c:pt idx="380">
                  <c:v>165225.0</c:v>
                </c:pt>
                <c:pt idx="381">
                  <c:v>165624.0</c:v>
                </c:pt>
                <c:pt idx="382">
                  <c:v>166032.0</c:v>
                </c:pt>
                <c:pt idx="383">
                  <c:v>166468.0</c:v>
                </c:pt>
                <c:pt idx="384">
                  <c:v>166869.0</c:v>
                </c:pt>
                <c:pt idx="385">
                  <c:v>167254.0</c:v>
                </c:pt>
                <c:pt idx="386">
                  <c:v>167675.0</c:v>
                </c:pt>
                <c:pt idx="387">
                  <c:v>168030.0</c:v>
                </c:pt>
                <c:pt idx="388">
                  <c:v>168482.0</c:v>
                </c:pt>
                <c:pt idx="389">
                  <c:v>168927.0</c:v>
                </c:pt>
                <c:pt idx="390">
                  <c:v>169368.0</c:v>
                </c:pt>
                <c:pt idx="391">
                  <c:v>169799.0</c:v>
                </c:pt>
                <c:pt idx="392">
                  <c:v>170302.0</c:v>
                </c:pt>
                <c:pt idx="393">
                  <c:v>170761.0</c:v>
                </c:pt>
                <c:pt idx="394">
                  <c:v>171234.0</c:v>
                </c:pt>
                <c:pt idx="395">
                  <c:v>171716.0</c:v>
                </c:pt>
                <c:pt idx="396">
                  <c:v>172231.0</c:v>
                </c:pt>
                <c:pt idx="397">
                  <c:v>172706.0</c:v>
                </c:pt>
                <c:pt idx="398">
                  <c:v>172952.0</c:v>
                </c:pt>
                <c:pt idx="399">
                  <c:v>173417.0</c:v>
                </c:pt>
                <c:pt idx="400">
                  <c:v>173923.0</c:v>
                </c:pt>
                <c:pt idx="401">
                  <c:v>174441.0</c:v>
                </c:pt>
                <c:pt idx="402">
                  <c:v>174748.0</c:v>
                </c:pt>
                <c:pt idx="403">
                  <c:v>175206.0</c:v>
                </c:pt>
                <c:pt idx="404">
                  <c:v>175583.0</c:v>
                </c:pt>
                <c:pt idx="405">
                  <c:v>176083.0</c:v>
                </c:pt>
                <c:pt idx="406">
                  <c:v>176363.0</c:v>
                </c:pt>
                <c:pt idx="407">
                  <c:v>176793.0</c:v>
                </c:pt>
                <c:pt idx="408">
                  <c:v>177221.0</c:v>
                </c:pt>
                <c:pt idx="409">
                  <c:v>177707.0</c:v>
                </c:pt>
                <c:pt idx="410">
                  <c:v>178106.0</c:v>
                </c:pt>
                <c:pt idx="411">
                  <c:v>178440.0</c:v>
                </c:pt>
                <c:pt idx="412">
                  <c:v>178945.0</c:v>
                </c:pt>
                <c:pt idx="414">
                  <c:v>179417.0</c:v>
                </c:pt>
                <c:pt idx="415">
                  <c:v>179904.0</c:v>
                </c:pt>
                <c:pt idx="416">
                  <c:v>180304.0</c:v>
                </c:pt>
                <c:pt idx="417">
                  <c:v>180750.0</c:v>
                </c:pt>
                <c:pt idx="418">
                  <c:v>181176.0</c:v>
                </c:pt>
                <c:pt idx="419">
                  <c:v>181472.0</c:v>
                </c:pt>
                <c:pt idx="420">
                  <c:v>181893.0</c:v>
                </c:pt>
                <c:pt idx="421">
                  <c:v>182197.0</c:v>
                </c:pt>
                <c:pt idx="422">
                  <c:v>182624.0</c:v>
                </c:pt>
                <c:pt idx="423">
                  <c:v>183052.0</c:v>
                </c:pt>
                <c:pt idx="424">
                  <c:v>183457.0</c:v>
                </c:pt>
                <c:pt idx="425">
                  <c:v>183861.0</c:v>
                </c:pt>
                <c:pt idx="426">
                  <c:v>184257.0</c:v>
                </c:pt>
                <c:pt idx="427">
                  <c:v>184579.0</c:v>
                </c:pt>
                <c:pt idx="428">
                  <c:v>184960.0</c:v>
                </c:pt>
                <c:pt idx="429">
                  <c:v>185320.0</c:v>
                </c:pt>
                <c:pt idx="430">
                  <c:v>185633.0</c:v>
                </c:pt>
                <c:pt idx="431">
                  <c:v>185995.0</c:v>
                </c:pt>
                <c:pt idx="432">
                  <c:v>186351.0</c:v>
                </c:pt>
                <c:pt idx="433">
                  <c:v>186685.0</c:v>
                </c:pt>
                <c:pt idx="434">
                  <c:v>187025.0</c:v>
                </c:pt>
                <c:pt idx="435">
                  <c:v>187277.0</c:v>
                </c:pt>
                <c:pt idx="436">
                  <c:v>187636.0</c:v>
                </c:pt>
                <c:pt idx="437">
                  <c:v>188017.0</c:v>
                </c:pt>
                <c:pt idx="438">
                  <c:v>188248.0</c:v>
                </c:pt>
                <c:pt idx="439">
                  <c:v>188589.0</c:v>
                </c:pt>
                <c:pt idx="440">
                  <c:v>188911.0</c:v>
                </c:pt>
                <c:pt idx="441">
                  <c:v>189145.0</c:v>
                </c:pt>
                <c:pt idx="442">
                  <c:v>189437.0</c:v>
                </c:pt>
                <c:pt idx="443">
                  <c:v>189732.0</c:v>
                </c:pt>
                <c:pt idx="444">
                  <c:v>190044.0</c:v>
                </c:pt>
                <c:pt idx="445">
                  <c:v>190346.0</c:v>
                </c:pt>
                <c:pt idx="446">
                  <c:v>190654.0</c:v>
                </c:pt>
                <c:pt idx="447">
                  <c:v>190968.0</c:v>
                </c:pt>
                <c:pt idx="448">
                  <c:v>191266.0</c:v>
                </c:pt>
                <c:pt idx="449">
                  <c:v>191516.0</c:v>
                </c:pt>
                <c:pt idx="450">
                  <c:v>191764.0</c:v>
                </c:pt>
                <c:pt idx="451">
                  <c:v>192081.0</c:v>
                </c:pt>
                <c:pt idx="452">
                  <c:v>192378.0</c:v>
                </c:pt>
                <c:pt idx="453">
                  <c:v>192717.0</c:v>
                </c:pt>
                <c:pt idx="454">
                  <c:v>193059.0</c:v>
                </c:pt>
                <c:pt idx="455">
                  <c:v>193390.0</c:v>
                </c:pt>
                <c:pt idx="456">
                  <c:v>193683.0</c:v>
                </c:pt>
                <c:pt idx="457">
                  <c:v>194013.0</c:v>
                </c:pt>
                <c:pt idx="458">
                  <c:v>194301.0</c:v>
                </c:pt>
                <c:pt idx="459">
                  <c:v>194677.0</c:v>
                </c:pt>
                <c:pt idx="460">
                  <c:v>194939.0</c:v>
                </c:pt>
                <c:pt idx="461">
                  <c:v>195273.0</c:v>
                </c:pt>
                <c:pt idx="462">
                  <c:v>195478.0</c:v>
                </c:pt>
                <c:pt idx="463">
                  <c:v>195801.0</c:v>
                </c:pt>
                <c:pt idx="464">
                  <c:v>196090.0</c:v>
                </c:pt>
                <c:pt idx="465">
                  <c:v>196374.0</c:v>
                </c:pt>
                <c:pt idx="466">
                  <c:v>196625.0</c:v>
                </c:pt>
                <c:pt idx="467">
                  <c:v>196914.0</c:v>
                </c:pt>
                <c:pt idx="468">
                  <c:v>197268.0</c:v>
                </c:pt>
                <c:pt idx="469">
                  <c:v>197662.0</c:v>
                </c:pt>
                <c:pt idx="470">
                  <c:v>198063.0</c:v>
                </c:pt>
                <c:pt idx="471">
                  <c:v>198423.0</c:v>
                </c:pt>
                <c:pt idx="472">
                  <c:v>198590.0</c:v>
                </c:pt>
                <c:pt idx="473">
                  <c:v>198924.0</c:v>
                </c:pt>
                <c:pt idx="474">
                  <c:v>199335.0</c:v>
                </c:pt>
                <c:pt idx="475">
                  <c:v>199720.0</c:v>
                </c:pt>
              </c:numCache>
            </c:numRef>
          </c:xVal>
          <c:yVal>
            <c:numRef>
              <c:f>Gas!$Q$5:$Q$550</c:f>
              <c:numCache>
                <c:formatCode>0.00</c:formatCode>
                <c:ptCount val="546"/>
                <c:pt idx="0">
                  <c:v>37.85246194207374</c:v>
                </c:pt>
                <c:pt idx="1">
                  <c:v>40.06287757764493</c:v>
                </c:pt>
                <c:pt idx="2">
                  <c:v>42.04809360184688</c:v>
                </c:pt>
                <c:pt idx="3">
                  <c:v>45.07133130656293</c:v>
                </c:pt>
                <c:pt idx="4">
                  <c:v>44.05761414932257</c:v>
                </c:pt>
                <c:pt idx="5">
                  <c:v>46.92179718363703</c:v>
                </c:pt>
                <c:pt idx="6">
                  <c:v>43.30192220057671</c:v>
                </c:pt>
                <c:pt idx="7">
                  <c:v>49.44700913795612</c:v>
                </c:pt>
                <c:pt idx="8">
                  <c:v>44.03343831098123</c:v>
                </c:pt>
                <c:pt idx="9">
                  <c:v>43.90992165538801</c:v>
                </c:pt>
                <c:pt idx="10">
                  <c:v>44.25529605736619</c:v>
                </c:pt>
                <c:pt idx="11">
                  <c:v>45.11565513788193</c:v>
                </c:pt>
                <c:pt idx="12">
                  <c:v>45.82660526596815</c:v>
                </c:pt>
                <c:pt idx="13">
                  <c:v>42.1123450453118</c:v>
                </c:pt>
                <c:pt idx="14">
                  <c:v>47.58312065229534</c:v>
                </c:pt>
                <c:pt idx="15">
                  <c:v>47.5951297414666</c:v>
                </c:pt>
                <c:pt idx="16">
                  <c:v>45.37070428410076</c:v>
                </c:pt>
                <c:pt idx="17">
                  <c:v>49.05964978970044</c:v>
                </c:pt>
                <c:pt idx="18">
                  <c:v>50.07277518910533</c:v>
                </c:pt>
                <c:pt idx="19">
                  <c:v>47.93082644549691</c:v>
                </c:pt>
                <c:pt idx="20">
                  <c:v>43.64135100301385</c:v>
                </c:pt>
                <c:pt idx="21">
                  <c:v>43.2662466701463</c:v>
                </c:pt>
                <c:pt idx="22">
                  <c:v>44.57590123203083</c:v>
                </c:pt>
                <c:pt idx="23">
                  <c:v>46.86688852748168</c:v>
                </c:pt>
                <c:pt idx="24">
                  <c:v>45.32982776453915</c:v>
                </c:pt>
                <c:pt idx="25">
                  <c:v>45.67288193278497</c:v>
                </c:pt>
                <c:pt idx="26">
                  <c:v>43.08361388403836</c:v>
                </c:pt>
                <c:pt idx="27">
                  <c:v>43.5189427722461</c:v>
                </c:pt>
                <c:pt idx="28">
                  <c:v>45.977761744488</c:v>
                </c:pt>
                <c:pt idx="29">
                  <c:v>44.14974184257584</c:v>
                </c:pt>
                <c:pt idx="30">
                  <c:v>46.19868243337497</c:v>
                </c:pt>
                <c:pt idx="31">
                  <c:v>44.12711290955825</c:v>
                </c:pt>
                <c:pt idx="32">
                  <c:v>43.66166495936202</c:v>
                </c:pt>
                <c:pt idx="33">
                  <c:v>42.1144658766859</c:v>
                </c:pt>
                <c:pt idx="34">
                  <c:v>43.05195374589587</c:v>
                </c:pt>
                <c:pt idx="35">
                  <c:v>42.39463454756845</c:v>
                </c:pt>
                <c:pt idx="36">
                  <c:v>42.05809937625522</c:v>
                </c:pt>
                <c:pt idx="37">
                  <c:v>42.16284017683642</c:v>
                </c:pt>
                <c:pt idx="38">
                  <c:v>42.62063551998854</c:v>
                </c:pt>
                <c:pt idx="39">
                  <c:v>41.48196323454629</c:v>
                </c:pt>
                <c:pt idx="40">
                  <c:v>39.86352109088089</c:v>
                </c:pt>
                <c:pt idx="41">
                  <c:v>39.00521743143654</c:v>
                </c:pt>
                <c:pt idx="42">
                  <c:v>40.56094544991257</c:v>
                </c:pt>
                <c:pt idx="43">
                  <c:v>37.5825848472299</c:v>
                </c:pt>
                <c:pt idx="44">
                  <c:v>38.06976490678353</c:v>
                </c:pt>
                <c:pt idx="45">
                  <c:v>34.92153467469554</c:v>
                </c:pt>
                <c:pt idx="46">
                  <c:v>35.16818048403991</c:v>
                </c:pt>
                <c:pt idx="47">
                  <c:v>37.37554702355005</c:v>
                </c:pt>
                <c:pt idx="48">
                  <c:v>38.72873095049462</c:v>
                </c:pt>
                <c:pt idx="49">
                  <c:v>41.76034886510708</c:v>
                </c:pt>
                <c:pt idx="50">
                  <c:v>40.23402028452915</c:v>
                </c:pt>
                <c:pt idx="51">
                  <c:v>39.6748201661543</c:v>
                </c:pt>
                <c:pt idx="52">
                  <c:v>38.02648833766749</c:v>
                </c:pt>
                <c:pt idx="53">
                  <c:v>37.9056647575978</c:v>
                </c:pt>
                <c:pt idx="54">
                  <c:v>39.07343533269082</c:v>
                </c:pt>
                <c:pt idx="55">
                  <c:v>39.99136562581443</c:v>
                </c:pt>
                <c:pt idx="56">
                  <c:v>39.33257703381357</c:v>
                </c:pt>
                <c:pt idx="57">
                  <c:v>38.10965336813905</c:v>
                </c:pt>
                <c:pt idx="58">
                  <c:v>37.65555643486326</c:v>
                </c:pt>
                <c:pt idx="59">
                  <c:v>39.05236852086328</c:v>
                </c:pt>
                <c:pt idx="60">
                  <c:v>40.26941234063873</c:v>
                </c:pt>
                <c:pt idx="61">
                  <c:v>41.8136670351515</c:v>
                </c:pt>
                <c:pt idx="62">
                  <c:v>42.36008834803746</c:v>
                </c:pt>
                <c:pt idx="63">
                  <c:v>43.56452080161623</c:v>
                </c:pt>
                <c:pt idx="64">
                  <c:v>45.26294463386463</c:v>
                </c:pt>
                <c:pt idx="65">
                  <c:v>49.02049002830334</c:v>
                </c:pt>
                <c:pt idx="66">
                  <c:v>44.9823485708263</c:v>
                </c:pt>
                <c:pt idx="67">
                  <c:v>44.27951825446214</c:v>
                </c:pt>
                <c:pt idx="68">
                  <c:v>41.69961673848538</c:v>
                </c:pt>
                <c:pt idx="69">
                  <c:v>46.59529007437709</c:v>
                </c:pt>
                <c:pt idx="70">
                  <c:v>50.20701553901273</c:v>
                </c:pt>
                <c:pt idx="71">
                  <c:v>48.48202163712866</c:v>
                </c:pt>
                <c:pt idx="72">
                  <c:v>49.13391949467302</c:v>
                </c:pt>
                <c:pt idx="73">
                  <c:v>46.70013933364777</c:v>
                </c:pt>
                <c:pt idx="74">
                  <c:v>48.48861142745478</c:v>
                </c:pt>
                <c:pt idx="75">
                  <c:v>47.2812828596166</c:v>
                </c:pt>
                <c:pt idx="76">
                  <c:v>47.21062708571509</c:v>
                </c:pt>
                <c:pt idx="77">
                  <c:v>47.4129288255497</c:v>
                </c:pt>
                <c:pt idx="78">
                  <c:v>48.15923016201148</c:v>
                </c:pt>
                <c:pt idx="79">
                  <c:v>47.8645938430671</c:v>
                </c:pt>
                <c:pt idx="80">
                  <c:v>47.1933952188</c:v>
                </c:pt>
                <c:pt idx="81">
                  <c:v>45.53871964799153</c:v>
                </c:pt>
                <c:pt idx="82">
                  <c:v>43.2758123539467</c:v>
                </c:pt>
                <c:pt idx="83">
                  <c:v>42.50303424187265</c:v>
                </c:pt>
                <c:pt idx="84">
                  <c:v>41.95559190834239</c:v>
                </c:pt>
                <c:pt idx="85">
                  <c:v>41.35429938905741</c:v>
                </c:pt>
                <c:pt idx="86">
                  <c:v>41.40092331130206</c:v>
                </c:pt>
                <c:pt idx="87">
                  <c:v>41.32434666816334</c:v>
                </c:pt>
                <c:pt idx="88">
                  <c:v>42.14081489518684</c:v>
                </c:pt>
                <c:pt idx="89">
                  <c:v>43.32658629392733</c:v>
                </c:pt>
                <c:pt idx="90">
                  <c:v>43.02632180071972</c:v>
                </c:pt>
                <c:pt idx="91">
                  <c:v>44.12688425314926</c:v>
                </c:pt>
                <c:pt idx="92">
                  <c:v>42.06826514056194</c:v>
                </c:pt>
                <c:pt idx="93">
                  <c:v>44.1559433861406</c:v>
                </c:pt>
                <c:pt idx="94">
                  <c:v>42.91192761711909</c:v>
                </c:pt>
                <c:pt idx="95">
                  <c:v>43.8270163258388</c:v>
                </c:pt>
                <c:pt idx="96">
                  <c:v>43.18668572701239</c:v>
                </c:pt>
                <c:pt idx="97">
                  <c:v>42.84903388556548</c:v>
                </c:pt>
                <c:pt idx="98">
                  <c:v>40.51981167028394</c:v>
                </c:pt>
                <c:pt idx="99">
                  <c:v>41.83274776108532</c:v>
                </c:pt>
                <c:pt idx="100">
                  <c:v>41.89530904826757</c:v>
                </c:pt>
                <c:pt idx="101">
                  <c:v>42.89574368396291</c:v>
                </c:pt>
                <c:pt idx="102">
                  <c:v>40.11688329603349</c:v>
                </c:pt>
                <c:pt idx="103">
                  <c:v>39.7540001538211</c:v>
                </c:pt>
                <c:pt idx="104">
                  <c:v>41.14894463971712</c:v>
                </c:pt>
                <c:pt idx="105">
                  <c:v>38.65428892294511</c:v>
                </c:pt>
                <c:pt idx="106">
                  <c:v>40.82897298876874</c:v>
                </c:pt>
                <c:pt idx="107">
                  <c:v>39.97284759985214</c:v>
                </c:pt>
                <c:pt idx="108">
                  <c:v>42.75468753050995</c:v>
                </c:pt>
                <c:pt idx="109">
                  <c:v>40.77455519879152</c:v>
                </c:pt>
                <c:pt idx="110">
                  <c:v>39.27938577610692</c:v>
                </c:pt>
                <c:pt idx="111">
                  <c:v>39.41284868043488</c:v>
                </c:pt>
                <c:pt idx="112">
                  <c:v>38.07455691292833</c:v>
                </c:pt>
                <c:pt idx="113">
                  <c:v>37.96875836829688</c:v>
                </c:pt>
                <c:pt idx="114">
                  <c:v>37.5103968559331</c:v>
                </c:pt>
                <c:pt idx="115">
                  <c:v>37.38111384650721</c:v>
                </c:pt>
                <c:pt idx="116">
                  <c:v>37.94678448257429</c:v>
                </c:pt>
                <c:pt idx="117">
                  <c:v>37.04780819384074</c:v>
                </c:pt>
                <c:pt idx="118">
                  <c:v>38.62110781408159</c:v>
                </c:pt>
                <c:pt idx="119">
                  <c:v>37.20520093399503</c:v>
                </c:pt>
                <c:pt idx="120">
                  <c:v>37.55568025480517</c:v>
                </c:pt>
                <c:pt idx="121">
                  <c:v>37.09189054991767</c:v>
                </c:pt>
                <c:pt idx="122">
                  <c:v>38.65905847164384</c:v>
                </c:pt>
                <c:pt idx="123">
                  <c:v>38.5863360201045</c:v>
                </c:pt>
                <c:pt idx="124">
                  <c:v>38.43955512784737</c:v>
                </c:pt>
                <c:pt idx="125">
                  <c:v>38.84078732786356</c:v>
                </c:pt>
                <c:pt idx="126">
                  <c:v>37.80824531206948</c:v>
                </c:pt>
                <c:pt idx="127">
                  <c:v>37.77331975096661</c:v>
                </c:pt>
                <c:pt idx="128">
                  <c:v>38.64350400557297</c:v>
                </c:pt>
                <c:pt idx="129">
                  <c:v>39.84782608695652</c:v>
                </c:pt>
                <c:pt idx="130">
                  <c:v>41.87498850263528</c:v>
                </c:pt>
                <c:pt idx="131">
                  <c:v>39.56430170571402</c:v>
                </c:pt>
                <c:pt idx="132">
                  <c:v>40.75573922253723</c:v>
                </c:pt>
                <c:pt idx="133">
                  <c:v>37.99783758314091</c:v>
                </c:pt>
                <c:pt idx="134">
                  <c:v>39.5850123496696</c:v>
                </c:pt>
                <c:pt idx="135">
                  <c:v>40.1743434284726</c:v>
                </c:pt>
                <c:pt idx="136">
                  <c:v>41.24360854990154</c:v>
                </c:pt>
                <c:pt idx="137">
                  <c:v>42.12001407275076</c:v>
                </c:pt>
                <c:pt idx="138">
                  <c:v>43.12455475270205</c:v>
                </c:pt>
                <c:pt idx="139">
                  <c:v>42.75583389540912</c:v>
                </c:pt>
                <c:pt idx="140">
                  <c:v>41.48960706961915</c:v>
                </c:pt>
                <c:pt idx="141">
                  <c:v>39.67520225665592</c:v>
                </c:pt>
                <c:pt idx="142">
                  <c:v>41.60045664004434</c:v>
                </c:pt>
                <c:pt idx="143">
                  <c:v>43.32043444696453</c:v>
                </c:pt>
                <c:pt idx="144">
                  <c:v>43.51378971033913</c:v>
                </c:pt>
                <c:pt idx="145">
                  <c:v>41.66945234037432</c:v>
                </c:pt>
                <c:pt idx="146">
                  <c:v>41.96158622629878</c:v>
                </c:pt>
                <c:pt idx="147">
                  <c:v>41.99596836440148</c:v>
                </c:pt>
                <c:pt idx="148">
                  <c:v>44.55569397105265</c:v>
                </c:pt>
                <c:pt idx="149">
                  <c:v>44.6130764679969</c:v>
                </c:pt>
                <c:pt idx="150">
                  <c:v>43.91627057240961</c:v>
                </c:pt>
                <c:pt idx="151">
                  <c:v>42.18515580923492</c:v>
                </c:pt>
                <c:pt idx="152">
                  <c:v>40.91526946258324</c:v>
                </c:pt>
                <c:pt idx="153">
                  <c:v>42.92721611804621</c:v>
                </c:pt>
                <c:pt idx="154">
                  <c:v>42.96902540939089</c:v>
                </c:pt>
                <c:pt idx="155">
                  <c:v>43.98585398214197</c:v>
                </c:pt>
                <c:pt idx="156">
                  <c:v>43.14116184176797</c:v>
                </c:pt>
                <c:pt idx="157">
                  <c:v>43.57647599094751</c:v>
                </c:pt>
                <c:pt idx="158">
                  <c:v>42.33539043319518</c:v>
                </c:pt>
                <c:pt idx="159">
                  <c:v>42.67412295732035</c:v>
                </c:pt>
                <c:pt idx="160">
                  <c:v>42.26019979108786</c:v>
                </c:pt>
                <c:pt idx="161">
                  <c:v>41.32947370091792</c:v>
                </c:pt>
                <c:pt idx="162">
                  <c:v>40.87887992990294</c:v>
                </c:pt>
                <c:pt idx="163">
                  <c:v>40.89873256351021</c:v>
                </c:pt>
                <c:pt idx="164">
                  <c:v>41.88021034938825</c:v>
                </c:pt>
                <c:pt idx="165">
                  <c:v>43.97780052837378</c:v>
                </c:pt>
                <c:pt idx="166">
                  <c:v>41.94313325854641</c:v>
                </c:pt>
                <c:pt idx="167">
                  <c:v>41.76447801149387</c:v>
                </c:pt>
                <c:pt idx="168">
                  <c:v>40.06916367533447</c:v>
                </c:pt>
                <c:pt idx="169">
                  <c:v>41.7259022983696</c:v>
                </c:pt>
                <c:pt idx="170">
                  <c:v>42.4793725405033</c:v>
                </c:pt>
                <c:pt idx="171">
                  <c:v>40.11642811747863</c:v>
                </c:pt>
                <c:pt idx="172">
                  <c:v>39.60849586617018</c:v>
                </c:pt>
                <c:pt idx="173">
                  <c:v>38.50413488639666</c:v>
                </c:pt>
                <c:pt idx="174">
                  <c:v>39.00551800896568</c:v>
                </c:pt>
                <c:pt idx="175">
                  <c:v>41.51676194825338</c:v>
                </c:pt>
                <c:pt idx="176">
                  <c:v>40.92367566177048</c:v>
                </c:pt>
                <c:pt idx="177">
                  <c:v>40.55621487404909</c:v>
                </c:pt>
                <c:pt idx="178">
                  <c:v>38.6705104402353</c:v>
                </c:pt>
                <c:pt idx="179">
                  <c:v>38.23005265334493</c:v>
                </c:pt>
                <c:pt idx="180">
                  <c:v>39.36918471201722</c:v>
                </c:pt>
                <c:pt idx="181">
                  <c:v>39.43727011601259</c:v>
                </c:pt>
                <c:pt idx="182">
                  <c:v>38.87487371446031</c:v>
                </c:pt>
                <c:pt idx="183">
                  <c:v>37.4144947243716</c:v>
                </c:pt>
                <c:pt idx="184">
                  <c:v>37.11579096122217</c:v>
                </c:pt>
                <c:pt idx="185">
                  <c:v>37.43117036755842</c:v>
                </c:pt>
                <c:pt idx="186">
                  <c:v>38.31484673962865</c:v>
                </c:pt>
                <c:pt idx="187">
                  <c:v>37.73131892303107</c:v>
                </c:pt>
                <c:pt idx="188">
                  <c:v>39.06199008913531</c:v>
                </c:pt>
                <c:pt idx="189">
                  <c:v>40.03482359985647</c:v>
                </c:pt>
                <c:pt idx="190">
                  <c:v>38.83753541148263</c:v>
                </c:pt>
                <c:pt idx="191">
                  <c:v>38.40027787784891</c:v>
                </c:pt>
                <c:pt idx="192">
                  <c:v>36.18413006297564</c:v>
                </c:pt>
                <c:pt idx="193">
                  <c:v>37.32336945229348</c:v>
                </c:pt>
                <c:pt idx="194">
                  <c:v>37.85386698027029</c:v>
                </c:pt>
                <c:pt idx="195">
                  <c:v>39.38045180222273</c:v>
                </c:pt>
                <c:pt idx="196">
                  <c:v>40.89517284758431</c:v>
                </c:pt>
                <c:pt idx="197">
                  <c:v>40.51945442953173</c:v>
                </c:pt>
                <c:pt idx="198">
                  <c:v>37.76056816883087</c:v>
                </c:pt>
                <c:pt idx="199">
                  <c:v>37.32130347807454</c:v>
                </c:pt>
                <c:pt idx="200">
                  <c:v>37.33633485607612</c:v>
                </c:pt>
                <c:pt idx="201">
                  <c:v>39.88441794928901</c:v>
                </c:pt>
                <c:pt idx="202">
                  <c:v>39.12475425735727</c:v>
                </c:pt>
                <c:pt idx="203">
                  <c:v>40.40261317310868</c:v>
                </c:pt>
                <c:pt idx="204">
                  <c:v>40.65724992182266</c:v>
                </c:pt>
                <c:pt idx="205">
                  <c:v>42.49649639153568</c:v>
                </c:pt>
                <c:pt idx="206">
                  <c:v>41.66662048309879</c:v>
                </c:pt>
                <c:pt idx="207">
                  <c:v>42.67252525756047</c:v>
                </c:pt>
                <c:pt idx="208">
                  <c:v>40.20170629585183</c:v>
                </c:pt>
                <c:pt idx="209">
                  <c:v>40.4625876351871</c:v>
                </c:pt>
                <c:pt idx="210">
                  <c:v>38.7723445579943</c:v>
                </c:pt>
                <c:pt idx="211">
                  <c:v>40.83198923427675</c:v>
                </c:pt>
                <c:pt idx="212">
                  <c:v>39.02422284040488</c:v>
                </c:pt>
                <c:pt idx="213">
                  <c:v>40.95839829878323</c:v>
                </c:pt>
                <c:pt idx="214">
                  <c:v>41.91048689092648</c:v>
                </c:pt>
                <c:pt idx="215">
                  <c:v>42.35525050152602</c:v>
                </c:pt>
                <c:pt idx="216">
                  <c:v>43.48606376018946</c:v>
                </c:pt>
                <c:pt idx="217">
                  <c:v>41.90428256884874</c:v>
                </c:pt>
                <c:pt idx="218">
                  <c:v>45.30366091532645</c:v>
                </c:pt>
                <c:pt idx="219">
                  <c:v>43.78316361294384</c:v>
                </c:pt>
                <c:pt idx="220">
                  <c:v>44.37212664235712</c:v>
                </c:pt>
                <c:pt idx="221">
                  <c:v>41.39596517534768</c:v>
                </c:pt>
                <c:pt idx="222">
                  <c:v>43.6968602989317</c:v>
                </c:pt>
                <c:pt idx="223">
                  <c:v>41.86385558397244</c:v>
                </c:pt>
                <c:pt idx="224">
                  <c:v>43.07035110928891</c:v>
                </c:pt>
                <c:pt idx="225">
                  <c:v>39.6066922022247</c:v>
                </c:pt>
                <c:pt idx="226">
                  <c:v>43.08521072074323</c:v>
                </c:pt>
                <c:pt idx="227">
                  <c:v>41.13514908301615</c:v>
                </c:pt>
                <c:pt idx="228">
                  <c:v>43.4089149579298</c:v>
                </c:pt>
                <c:pt idx="229">
                  <c:v>41.16998115334987</c:v>
                </c:pt>
                <c:pt idx="230">
                  <c:v>43.09028785957444</c:v>
                </c:pt>
                <c:pt idx="231">
                  <c:v>42.43170062277344</c:v>
                </c:pt>
                <c:pt idx="232">
                  <c:v>42.25074142323814</c:v>
                </c:pt>
                <c:pt idx="233">
                  <c:v>43.20876856740756</c:v>
                </c:pt>
                <c:pt idx="234">
                  <c:v>42.2843174640658</c:v>
                </c:pt>
                <c:pt idx="235">
                  <c:v>44.2363572955433</c:v>
                </c:pt>
                <c:pt idx="236">
                  <c:v>42.73704795780073</c:v>
                </c:pt>
                <c:pt idx="237">
                  <c:v>42.62017117969106</c:v>
                </c:pt>
                <c:pt idx="238">
                  <c:v>42.73450583381025</c:v>
                </c:pt>
                <c:pt idx="239">
                  <c:v>41.74304042187904</c:v>
                </c:pt>
                <c:pt idx="240">
                  <c:v>42.92599585839587</c:v>
                </c:pt>
                <c:pt idx="241">
                  <c:v>40.6707374973244</c:v>
                </c:pt>
                <c:pt idx="242">
                  <c:v>42.8993553550761</c:v>
                </c:pt>
                <c:pt idx="243">
                  <c:v>42.17402542894769</c:v>
                </c:pt>
                <c:pt idx="244">
                  <c:v>41.71095045668584</c:v>
                </c:pt>
                <c:pt idx="245">
                  <c:v>41.80585286353843</c:v>
                </c:pt>
                <c:pt idx="246">
                  <c:v>40.2816268931583</c:v>
                </c:pt>
                <c:pt idx="247">
                  <c:v>42.28026267741847</c:v>
                </c:pt>
                <c:pt idx="248">
                  <c:v>40.43862087150784</c:v>
                </c:pt>
                <c:pt idx="249">
                  <c:v>40.99613862840124</c:v>
                </c:pt>
                <c:pt idx="250">
                  <c:v>40.10604833237527</c:v>
                </c:pt>
                <c:pt idx="251">
                  <c:v>39.1693899767485</c:v>
                </c:pt>
                <c:pt idx="252">
                  <c:v>39.19001002907072</c:v>
                </c:pt>
                <c:pt idx="253">
                  <c:v>40.90402985792986</c:v>
                </c:pt>
                <c:pt idx="254">
                  <c:v>41.05960537626723</c:v>
                </c:pt>
                <c:pt idx="255">
                  <c:v>41.91470177293233</c:v>
                </c:pt>
                <c:pt idx="256">
                  <c:v>39.46461122370334</c:v>
                </c:pt>
                <c:pt idx="257">
                  <c:v>39.94754493271632</c:v>
                </c:pt>
                <c:pt idx="258">
                  <c:v>39.04817529016652</c:v>
                </c:pt>
                <c:pt idx="259">
                  <c:v>39.73103657047314</c:v>
                </c:pt>
                <c:pt idx="260">
                  <c:v>39.16955207670545</c:v>
                </c:pt>
                <c:pt idx="261">
                  <c:v>38.44460865220149</c:v>
                </c:pt>
                <c:pt idx="262">
                  <c:v>36.07505739013069</c:v>
                </c:pt>
                <c:pt idx="263">
                  <c:v>36.31241022757496</c:v>
                </c:pt>
                <c:pt idx="264">
                  <c:v>36.7527755531244</c:v>
                </c:pt>
                <c:pt idx="265">
                  <c:v>38.07462295530729</c:v>
                </c:pt>
                <c:pt idx="266">
                  <c:v>39.72340283778297</c:v>
                </c:pt>
                <c:pt idx="267">
                  <c:v>39.0457013081021</c:v>
                </c:pt>
                <c:pt idx="268">
                  <c:v>38.1347357864857</c:v>
                </c:pt>
                <c:pt idx="269">
                  <c:v>42.11694074102051</c:v>
                </c:pt>
                <c:pt idx="270">
                  <c:v>40.76046897082534</c:v>
                </c:pt>
                <c:pt idx="271">
                  <c:v>42.63300401043534</c:v>
                </c:pt>
                <c:pt idx="272">
                  <c:v>37.85576209390122</c:v>
                </c:pt>
                <c:pt idx="273">
                  <c:v>39.3466042067071</c:v>
                </c:pt>
                <c:pt idx="274">
                  <c:v>37.47485400744327</c:v>
                </c:pt>
                <c:pt idx="275">
                  <c:v>37.46124132115106</c:v>
                </c:pt>
                <c:pt idx="276">
                  <c:v>37.48764415533147</c:v>
                </c:pt>
                <c:pt idx="277">
                  <c:v>37.12339060580586</c:v>
                </c:pt>
                <c:pt idx="278">
                  <c:v>35.8305871485658</c:v>
                </c:pt>
                <c:pt idx="279">
                  <c:v>35.23691124375087</c:v>
                </c:pt>
                <c:pt idx="280">
                  <c:v>36.79147295091198</c:v>
                </c:pt>
                <c:pt idx="281">
                  <c:v>36.82406885354956</c:v>
                </c:pt>
                <c:pt idx="282">
                  <c:v>35.64751394494413</c:v>
                </c:pt>
                <c:pt idx="283">
                  <c:v>34.4051925328861</c:v>
                </c:pt>
                <c:pt idx="284">
                  <c:v>36.38200870137732</c:v>
                </c:pt>
                <c:pt idx="285">
                  <c:v>37.0825301309286</c:v>
                </c:pt>
                <c:pt idx="286">
                  <c:v>38.04214524892358</c:v>
                </c:pt>
                <c:pt idx="287">
                  <c:v>37.14649953284567</c:v>
                </c:pt>
                <c:pt idx="288">
                  <c:v>37.50952758219831</c:v>
                </c:pt>
                <c:pt idx="289">
                  <c:v>36.84671131741953</c:v>
                </c:pt>
                <c:pt idx="290">
                  <c:v>36.35648482146325</c:v>
                </c:pt>
                <c:pt idx="291">
                  <c:v>39.52509051893041</c:v>
                </c:pt>
                <c:pt idx="292">
                  <c:v>38.12305289978737</c:v>
                </c:pt>
                <c:pt idx="293">
                  <c:v>37.92979392959006</c:v>
                </c:pt>
                <c:pt idx="294">
                  <c:v>36.82573039333927</c:v>
                </c:pt>
                <c:pt idx="295">
                  <c:v>39.30324523295288</c:v>
                </c:pt>
                <c:pt idx="296">
                  <c:v>40.13123668524913</c:v>
                </c:pt>
                <c:pt idx="297">
                  <c:v>41.90840104119606</c:v>
                </c:pt>
                <c:pt idx="298">
                  <c:v>41.0447113290449</c:v>
                </c:pt>
                <c:pt idx="299">
                  <c:v>39.60307528117976</c:v>
                </c:pt>
                <c:pt idx="300">
                  <c:v>39.59262332496845</c:v>
                </c:pt>
                <c:pt idx="301">
                  <c:v>40.12881956668615</c:v>
                </c:pt>
                <c:pt idx="302">
                  <c:v>42.16654542562444</c:v>
                </c:pt>
                <c:pt idx="303">
                  <c:v>42.40588820998228</c:v>
                </c:pt>
                <c:pt idx="304">
                  <c:v>42.04543398133321</c:v>
                </c:pt>
                <c:pt idx="305">
                  <c:v>43.15707894347173</c:v>
                </c:pt>
                <c:pt idx="306">
                  <c:v>44.05757753975064</c:v>
                </c:pt>
                <c:pt idx="307">
                  <c:v>45.34362032985783</c:v>
                </c:pt>
                <c:pt idx="308">
                  <c:v>45.48563329498205</c:v>
                </c:pt>
                <c:pt idx="309">
                  <c:v>46.65803878956808</c:v>
                </c:pt>
                <c:pt idx="310">
                  <c:v>45.08674141680662</c:v>
                </c:pt>
                <c:pt idx="311">
                  <c:v>47.51568268952209</c:v>
                </c:pt>
                <c:pt idx="312">
                  <c:v>45.13500156007662</c:v>
                </c:pt>
                <c:pt idx="313">
                  <c:v>45.15551211165852</c:v>
                </c:pt>
                <c:pt idx="314">
                  <c:v>44.30176724074996</c:v>
                </c:pt>
                <c:pt idx="315">
                  <c:v>44.03886449470932</c:v>
                </c:pt>
                <c:pt idx="316">
                  <c:v>44.39988066839859</c:v>
                </c:pt>
                <c:pt idx="317">
                  <c:v>42.9105690031918</c:v>
                </c:pt>
                <c:pt idx="318">
                  <c:v>44.23517928019295</c:v>
                </c:pt>
                <c:pt idx="319">
                  <c:v>45.14121256569715</c:v>
                </c:pt>
                <c:pt idx="320">
                  <c:v>46.03390617746324</c:v>
                </c:pt>
                <c:pt idx="321">
                  <c:v>44.26654655615573</c:v>
                </c:pt>
                <c:pt idx="322">
                  <c:v>44.19501476700314</c:v>
                </c:pt>
                <c:pt idx="323">
                  <c:v>43.77520862576151</c:v>
                </c:pt>
                <c:pt idx="324">
                  <c:v>44.96057743890969</c:v>
                </c:pt>
                <c:pt idx="325">
                  <c:v>46.95792035810388</c:v>
                </c:pt>
                <c:pt idx="326">
                  <c:v>47.62119513796145</c:v>
                </c:pt>
                <c:pt idx="327">
                  <c:v>46.30583362238976</c:v>
                </c:pt>
                <c:pt idx="328">
                  <c:v>44.81499786496545</c:v>
                </c:pt>
                <c:pt idx="329">
                  <c:v>43.18233293115156</c:v>
                </c:pt>
                <c:pt idx="330">
                  <c:v>45.97900772614278</c:v>
                </c:pt>
                <c:pt idx="331">
                  <c:v>47.79236230167378</c:v>
                </c:pt>
                <c:pt idx="332">
                  <c:v>48.05791331555758</c:v>
                </c:pt>
                <c:pt idx="333">
                  <c:v>48.95552381417156</c:v>
                </c:pt>
                <c:pt idx="334">
                  <c:v>47.55630527336235</c:v>
                </c:pt>
                <c:pt idx="335">
                  <c:v>46.581634615089</c:v>
                </c:pt>
                <c:pt idx="336">
                  <c:v>43.9071077646586</c:v>
                </c:pt>
                <c:pt idx="337">
                  <c:v>44.32936143954586</c:v>
                </c:pt>
                <c:pt idx="338">
                  <c:v>43.71999307763875</c:v>
                </c:pt>
                <c:pt idx="339">
                  <c:v>45.3659817792684</c:v>
                </c:pt>
                <c:pt idx="340">
                  <c:v>43.25816627741651</c:v>
                </c:pt>
                <c:pt idx="341">
                  <c:v>43.00617536738383</c:v>
                </c:pt>
                <c:pt idx="342">
                  <c:v>41.17831973319962</c:v>
                </c:pt>
                <c:pt idx="343">
                  <c:v>42.54268705539221</c:v>
                </c:pt>
                <c:pt idx="344">
                  <c:v>42.52728654171655</c:v>
                </c:pt>
                <c:pt idx="345">
                  <c:v>41.3798364989126</c:v>
                </c:pt>
                <c:pt idx="346">
                  <c:v>39.43850603034794</c:v>
                </c:pt>
                <c:pt idx="347">
                  <c:v>40.2486078960266</c:v>
                </c:pt>
                <c:pt idx="348">
                  <c:v>40.16311114465582</c:v>
                </c:pt>
                <c:pt idx="349">
                  <c:v>39.14239709915248</c:v>
                </c:pt>
                <c:pt idx="350">
                  <c:v>38.83061811252746</c:v>
                </c:pt>
                <c:pt idx="351">
                  <c:v>42.02156123721873</c:v>
                </c:pt>
                <c:pt idx="352">
                  <c:v>41.12919165751512</c:v>
                </c:pt>
                <c:pt idx="353">
                  <c:v>40.43944839366475</c:v>
                </c:pt>
                <c:pt idx="354">
                  <c:v>37.12771827891322</c:v>
                </c:pt>
                <c:pt idx="355">
                  <c:v>39.20694282515976</c:v>
                </c:pt>
                <c:pt idx="356">
                  <c:v>38.10347086243734</c:v>
                </c:pt>
                <c:pt idx="357">
                  <c:v>37.33294571660696</c:v>
                </c:pt>
                <c:pt idx="358">
                  <c:v>38.61347551982104</c:v>
                </c:pt>
                <c:pt idx="359">
                  <c:v>39.73175614368446</c:v>
                </c:pt>
                <c:pt idx="360">
                  <c:v>41.28099033539356</c:v>
                </c:pt>
                <c:pt idx="361">
                  <c:v>38.28866907659332</c:v>
                </c:pt>
                <c:pt idx="362">
                  <c:v>36.72476784763197</c:v>
                </c:pt>
                <c:pt idx="363">
                  <c:v>36.68114289254037</c:v>
                </c:pt>
                <c:pt idx="364">
                  <c:v>37.77991593690165</c:v>
                </c:pt>
                <c:pt idx="365">
                  <c:v>39.18304767757559</c:v>
                </c:pt>
                <c:pt idx="366">
                  <c:v>37.14512016197704</c:v>
                </c:pt>
                <c:pt idx="367">
                  <c:v>36.98699865440032</c:v>
                </c:pt>
                <c:pt idx="368">
                  <c:v>37.43368890086478</c:v>
                </c:pt>
                <c:pt idx="369">
                  <c:v>37.7267531712388</c:v>
                </c:pt>
                <c:pt idx="370">
                  <c:v>37.30487936302175</c:v>
                </c:pt>
                <c:pt idx="371">
                  <c:v>36.52031117220553</c:v>
                </c:pt>
                <c:pt idx="372">
                  <c:v>37.51375275073817</c:v>
                </c:pt>
                <c:pt idx="373">
                  <c:v>40.69653121223284</c:v>
                </c:pt>
                <c:pt idx="374">
                  <c:v>39.09329995052672</c:v>
                </c:pt>
                <c:pt idx="375">
                  <c:v>41.36994135793832</c:v>
                </c:pt>
                <c:pt idx="376">
                  <c:v>39.66033878069329</c:v>
                </c:pt>
                <c:pt idx="377">
                  <c:v>42.16136987661733</c:v>
                </c:pt>
                <c:pt idx="378">
                  <c:v>42.44036621036714</c:v>
                </c:pt>
                <c:pt idx="379">
                  <c:v>43.83578656878328</c:v>
                </c:pt>
                <c:pt idx="380">
                  <c:v>44.48666832686285</c:v>
                </c:pt>
                <c:pt idx="381">
                  <c:v>43.47706696338949</c:v>
                </c:pt>
                <c:pt idx="382">
                  <c:v>43.30588523758163</c:v>
                </c:pt>
                <c:pt idx="383">
                  <c:v>43.15410596819893</c:v>
                </c:pt>
                <c:pt idx="384">
                  <c:v>42.09753045683781</c:v>
                </c:pt>
                <c:pt idx="385">
                  <c:v>41.23735103195277</c:v>
                </c:pt>
                <c:pt idx="386">
                  <c:v>42.7989959207246</c:v>
                </c:pt>
                <c:pt idx="387">
                  <c:v>45.71119298963131</c:v>
                </c:pt>
                <c:pt idx="388">
                  <c:v>48.54430897965261</c:v>
                </c:pt>
                <c:pt idx="389">
                  <c:v>48.83771392505326</c:v>
                </c:pt>
                <c:pt idx="390">
                  <c:v>47.34477065979644</c:v>
                </c:pt>
                <c:pt idx="391">
                  <c:v>50.31385262670307</c:v>
                </c:pt>
                <c:pt idx="392">
                  <c:v>49.72217429639741</c:v>
                </c:pt>
                <c:pt idx="393">
                  <c:v>51.25082332821841</c:v>
                </c:pt>
                <c:pt idx="394">
                  <c:v>46.97945171948703</c:v>
                </c:pt>
                <c:pt idx="395">
                  <c:v>48.23031029514587</c:v>
                </c:pt>
                <c:pt idx="396">
                  <c:v>49.7129016412275</c:v>
                </c:pt>
                <c:pt idx="397">
                  <c:v>47.92148776047082</c:v>
                </c:pt>
                <c:pt idx="398">
                  <c:v>45.76183068302857</c:v>
                </c:pt>
                <c:pt idx="399">
                  <c:v>44.56765558547977</c:v>
                </c:pt>
                <c:pt idx="400">
                  <c:v>48.5128877364682</c:v>
                </c:pt>
                <c:pt idx="401">
                  <c:v>51.30376716636916</c:v>
                </c:pt>
                <c:pt idx="402">
                  <c:v>56.1335957947403</c:v>
                </c:pt>
                <c:pt idx="403">
                  <c:v>51.4308201156737</c:v>
                </c:pt>
                <c:pt idx="404">
                  <c:v>51.34673992112742</c:v>
                </c:pt>
                <c:pt idx="405">
                  <c:v>46.85014547127158</c:v>
                </c:pt>
                <c:pt idx="406">
                  <c:v>49.15491651753612</c:v>
                </c:pt>
                <c:pt idx="407">
                  <c:v>48.30229289049632</c:v>
                </c:pt>
                <c:pt idx="408">
                  <c:v>48.14332922461396</c:v>
                </c:pt>
                <c:pt idx="409">
                  <c:v>50.80150798092644</c:v>
                </c:pt>
                <c:pt idx="410">
                  <c:v>51.39611746417383</c:v>
                </c:pt>
                <c:pt idx="411">
                  <c:v>52.31528627693992</c:v>
                </c:pt>
                <c:pt idx="412">
                  <c:v>34.4086536925191</c:v>
                </c:pt>
                <c:pt idx="413">
                  <c:v>34.15726083830953</c:v>
                </c:pt>
                <c:pt idx="414">
                  <c:v>32.55081598682165</c:v>
                </c:pt>
                <c:pt idx="415">
                  <c:v>46.05766900147293</c:v>
                </c:pt>
                <c:pt idx="416">
                  <c:v>44.3569244127629</c:v>
                </c:pt>
                <c:pt idx="417">
                  <c:v>42.11906591469725</c:v>
                </c:pt>
                <c:pt idx="418">
                  <c:v>44.540703800352</c:v>
                </c:pt>
                <c:pt idx="419">
                  <c:v>44.25222477728693</c:v>
                </c:pt>
                <c:pt idx="420">
                  <c:v>46.19266647689437</c:v>
                </c:pt>
                <c:pt idx="421">
                  <c:v>45.11648744382561</c:v>
                </c:pt>
                <c:pt idx="422">
                  <c:v>45.54986982381683</c:v>
                </c:pt>
                <c:pt idx="423">
                  <c:v>43.28595504349753</c:v>
                </c:pt>
                <c:pt idx="424">
                  <c:v>42.05820919237247</c:v>
                </c:pt>
                <c:pt idx="425">
                  <c:v>40.9149400204288</c:v>
                </c:pt>
                <c:pt idx="426">
                  <c:v>41.68906379523724</c:v>
                </c:pt>
                <c:pt idx="427">
                  <c:v>41.0853311124584</c:v>
                </c:pt>
                <c:pt idx="428">
                  <c:v>40.31567728140778</c:v>
                </c:pt>
                <c:pt idx="429">
                  <c:v>39.94286035216869</c:v>
                </c:pt>
                <c:pt idx="430">
                  <c:v>39.98918419982071</c:v>
                </c:pt>
                <c:pt idx="431">
                  <c:v>39.80265917402627</c:v>
                </c:pt>
                <c:pt idx="432">
                  <c:v>39.16133867102904</c:v>
                </c:pt>
                <c:pt idx="433">
                  <c:v>38.49668896143373</c:v>
                </c:pt>
                <c:pt idx="434">
                  <c:v>39.1894604896432</c:v>
                </c:pt>
                <c:pt idx="435">
                  <c:v>38.38167092342198</c:v>
                </c:pt>
                <c:pt idx="436">
                  <c:v>39.45599517719364</c:v>
                </c:pt>
                <c:pt idx="437">
                  <c:v>41.72151386014476</c:v>
                </c:pt>
                <c:pt idx="438">
                  <c:v>41.68561669939665</c:v>
                </c:pt>
                <c:pt idx="439">
                  <c:v>41.95563447656311</c:v>
                </c:pt>
                <c:pt idx="440">
                  <c:v>39.7305330304589</c:v>
                </c:pt>
                <c:pt idx="441">
                  <c:v>40.13161978288817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46346376"/>
        <c:axId val="-2146349400"/>
      </c:scatterChart>
      <c:scatterChart>
        <c:scatterStyle val="lineMarker"/>
        <c:varyColors val="0"/>
        <c:ser>
          <c:idx val="5"/>
          <c:order val="2"/>
          <c:tx>
            <c:strRef>
              <c:f>Gas!$L$1</c:f>
              <c:strCache>
                <c:ptCount val="1"/>
                <c:pt idx="0">
                  <c:v>Ga$/mile</c:v>
                </c:pt>
              </c:strCache>
            </c:strRef>
          </c:tx>
          <c:spPr>
            <a:ln w="12700">
              <a:solidFill>
                <a:srgbClr val="DD0806"/>
              </a:solidFill>
              <a:prstDash val="solid"/>
            </a:ln>
          </c:spPr>
          <c:marker>
            <c:symbol val="circle"/>
            <c:size val="2"/>
            <c:spPr>
              <a:solidFill>
                <a:srgbClr val="DD0806"/>
              </a:solidFill>
              <a:ln>
                <a:solidFill>
                  <a:srgbClr val="DD0806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marker>
          <c:xVal>
            <c:numRef>
              <c:f>Gas!$B$2:$B$550</c:f>
              <c:numCache>
                <c:formatCode>#,##0</c:formatCode>
                <c:ptCount val="549"/>
                <c:pt idx="0">
                  <c:v>21515.0</c:v>
                </c:pt>
                <c:pt idx="1">
                  <c:v>21828.0</c:v>
                </c:pt>
                <c:pt idx="2">
                  <c:v>22174.0</c:v>
                </c:pt>
                <c:pt idx="3">
                  <c:v>22576.0</c:v>
                </c:pt>
                <c:pt idx="4">
                  <c:v>22948.0</c:v>
                </c:pt>
                <c:pt idx="5">
                  <c:v>23324.0</c:v>
                </c:pt>
                <c:pt idx="6">
                  <c:v>23761.0</c:v>
                </c:pt>
                <c:pt idx="7">
                  <c:v>24108.0</c:v>
                </c:pt>
                <c:pt idx="8">
                  <c:v>24372.0</c:v>
                </c:pt>
                <c:pt idx="9">
                  <c:v>24803.0</c:v>
                </c:pt>
                <c:pt idx="10">
                  <c:v>25213.0</c:v>
                </c:pt>
                <c:pt idx="11">
                  <c:v>25540.0</c:v>
                </c:pt>
                <c:pt idx="12">
                  <c:v>25978.0</c:v>
                </c:pt>
                <c:pt idx="13">
                  <c:v>26403.0</c:v>
                </c:pt>
                <c:pt idx="14">
                  <c:v>26703.0</c:v>
                </c:pt>
                <c:pt idx="15">
                  <c:v>27098.0</c:v>
                </c:pt>
                <c:pt idx="16">
                  <c:v>27530.0</c:v>
                </c:pt>
                <c:pt idx="17">
                  <c:v>27941.0</c:v>
                </c:pt>
                <c:pt idx="18">
                  <c:v>28333.0</c:v>
                </c:pt>
                <c:pt idx="19">
                  <c:v>28747.0</c:v>
                </c:pt>
                <c:pt idx="20">
                  <c:v>29149.0</c:v>
                </c:pt>
                <c:pt idx="21">
                  <c:v>29482.0</c:v>
                </c:pt>
                <c:pt idx="22">
                  <c:v>29823.0</c:v>
                </c:pt>
                <c:pt idx="23">
                  <c:v>30248.0</c:v>
                </c:pt>
                <c:pt idx="24">
                  <c:v>30675.0</c:v>
                </c:pt>
                <c:pt idx="25">
                  <c:v>31053.0</c:v>
                </c:pt>
                <c:pt idx="26">
                  <c:v>31347.0</c:v>
                </c:pt>
                <c:pt idx="27">
                  <c:v>31719.0</c:v>
                </c:pt>
                <c:pt idx="28">
                  <c:v>32088.0</c:v>
                </c:pt>
                <c:pt idx="29">
                  <c:v>32520.0</c:v>
                </c:pt>
                <c:pt idx="30">
                  <c:v>32904.0</c:v>
                </c:pt>
                <c:pt idx="31">
                  <c:v>33304.0</c:v>
                </c:pt>
                <c:pt idx="32">
                  <c:v>33690.0</c:v>
                </c:pt>
                <c:pt idx="33">
                  <c:v>34101.0</c:v>
                </c:pt>
                <c:pt idx="34">
                  <c:v>34468.0</c:v>
                </c:pt>
                <c:pt idx="35">
                  <c:v>34840.0</c:v>
                </c:pt>
                <c:pt idx="36">
                  <c:v>35228.0</c:v>
                </c:pt>
                <c:pt idx="37">
                  <c:v>35606.0</c:v>
                </c:pt>
                <c:pt idx="38">
                  <c:v>35955.0</c:v>
                </c:pt>
                <c:pt idx="39">
                  <c:v>36348.0</c:v>
                </c:pt>
                <c:pt idx="40">
                  <c:v>36737.0</c:v>
                </c:pt>
                <c:pt idx="41">
                  <c:v>37093.0</c:v>
                </c:pt>
                <c:pt idx="42">
                  <c:v>37445.0</c:v>
                </c:pt>
                <c:pt idx="43">
                  <c:v>37786.0</c:v>
                </c:pt>
                <c:pt idx="44">
                  <c:v>38126.0</c:v>
                </c:pt>
                <c:pt idx="45">
                  <c:v>38464.0</c:v>
                </c:pt>
                <c:pt idx="46">
                  <c:v>38760.0</c:v>
                </c:pt>
                <c:pt idx="47">
                  <c:v>39051.0</c:v>
                </c:pt>
                <c:pt idx="48">
                  <c:v>39382.0</c:v>
                </c:pt>
                <c:pt idx="49">
                  <c:v>39715.0</c:v>
                </c:pt>
                <c:pt idx="50">
                  <c:v>40115.0</c:v>
                </c:pt>
                <c:pt idx="51">
                  <c:v>40479.0</c:v>
                </c:pt>
                <c:pt idx="52">
                  <c:v>40859.0</c:v>
                </c:pt>
                <c:pt idx="53">
                  <c:v>41237.0</c:v>
                </c:pt>
                <c:pt idx="54">
                  <c:v>41565.0</c:v>
                </c:pt>
                <c:pt idx="55">
                  <c:v>41866.0</c:v>
                </c:pt>
                <c:pt idx="56">
                  <c:v>42261.0</c:v>
                </c:pt>
                <c:pt idx="57">
                  <c:v>42641.0</c:v>
                </c:pt>
                <c:pt idx="58">
                  <c:v>43024.0</c:v>
                </c:pt>
                <c:pt idx="59">
                  <c:v>43389.0</c:v>
                </c:pt>
                <c:pt idx="60">
                  <c:v>43741.0</c:v>
                </c:pt>
                <c:pt idx="61">
                  <c:v>44123.0</c:v>
                </c:pt>
                <c:pt idx="62">
                  <c:v>44478.0</c:v>
                </c:pt>
                <c:pt idx="63">
                  <c:v>44843.0</c:v>
                </c:pt>
                <c:pt idx="64">
                  <c:v>45279.0</c:v>
                </c:pt>
                <c:pt idx="65">
                  <c:v>45724.0</c:v>
                </c:pt>
                <c:pt idx="66">
                  <c:v>46166.0</c:v>
                </c:pt>
                <c:pt idx="67">
                  <c:v>46598.0</c:v>
                </c:pt>
                <c:pt idx="68">
                  <c:v>47010.0</c:v>
                </c:pt>
                <c:pt idx="69">
                  <c:v>47314.0</c:v>
                </c:pt>
                <c:pt idx="70">
                  <c:v>47774.0</c:v>
                </c:pt>
                <c:pt idx="71">
                  <c:v>48200.0</c:v>
                </c:pt>
                <c:pt idx="72">
                  <c:v>48665.0</c:v>
                </c:pt>
                <c:pt idx="73">
                  <c:v>48852.0</c:v>
                </c:pt>
                <c:pt idx="74">
                  <c:v>49205.0</c:v>
                </c:pt>
                <c:pt idx="75">
                  <c:v>49670.0</c:v>
                </c:pt>
                <c:pt idx="76">
                  <c:v>50146.0</c:v>
                </c:pt>
                <c:pt idx="77">
                  <c:v>50618.0</c:v>
                </c:pt>
                <c:pt idx="78">
                  <c:v>51087.0</c:v>
                </c:pt>
                <c:pt idx="79">
                  <c:v>51530.0</c:v>
                </c:pt>
                <c:pt idx="80">
                  <c:v>52012.0</c:v>
                </c:pt>
                <c:pt idx="81">
                  <c:v>52525.0</c:v>
                </c:pt>
                <c:pt idx="82">
                  <c:v>53032.0</c:v>
                </c:pt>
                <c:pt idx="83">
                  <c:v>53409.0</c:v>
                </c:pt>
                <c:pt idx="84">
                  <c:v>53863.0</c:v>
                </c:pt>
                <c:pt idx="85">
                  <c:v>54256.0</c:v>
                </c:pt>
                <c:pt idx="86">
                  <c:v>54669.0</c:v>
                </c:pt>
                <c:pt idx="87">
                  <c:v>55107.0</c:v>
                </c:pt>
                <c:pt idx="88">
                  <c:v>55508.0</c:v>
                </c:pt>
                <c:pt idx="89">
                  <c:v>55965.0</c:v>
                </c:pt>
                <c:pt idx="90">
                  <c:v>56377.0</c:v>
                </c:pt>
                <c:pt idx="91">
                  <c:v>56823.0</c:v>
                </c:pt>
                <c:pt idx="92">
                  <c:v>57257.0</c:v>
                </c:pt>
                <c:pt idx="93">
                  <c:v>57636.0</c:v>
                </c:pt>
                <c:pt idx="94">
                  <c:v>58087.0</c:v>
                </c:pt>
                <c:pt idx="95">
                  <c:v>58529.0</c:v>
                </c:pt>
                <c:pt idx="96">
                  <c:v>58945.0</c:v>
                </c:pt>
                <c:pt idx="97">
                  <c:v>59340.0</c:v>
                </c:pt>
                <c:pt idx="98">
                  <c:v>59761.0</c:v>
                </c:pt>
                <c:pt idx="99">
                  <c:v>60153.0</c:v>
                </c:pt>
                <c:pt idx="100">
                  <c:v>60525.0</c:v>
                </c:pt>
                <c:pt idx="101">
                  <c:v>60934.0</c:v>
                </c:pt>
                <c:pt idx="102">
                  <c:v>61352.0</c:v>
                </c:pt>
                <c:pt idx="103">
                  <c:v>61719.0</c:v>
                </c:pt>
                <c:pt idx="104">
                  <c:v>62072.0</c:v>
                </c:pt>
                <c:pt idx="105">
                  <c:v>62443.0</c:v>
                </c:pt>
                <c:pt idx="106">
                  <c:v>62799.0</c:v>
                </c:pt>
                <c:pt idx="107">
                  <c:v>63186.0</c:v>
                </c:pt>
                <c:pt idx="108">
                  <c:v>63522.0</c:v>
                </c:pt>
                <c:pt idx="109">
                  <c:v>63959.0</c:v>
                </c:pt>
                <c:pt idx="110">
                  <c:v>64376.0</c:v>
                </c:pt>
                <c:pt idx="111">
                  <c:v>64762.0</c:v>
                </c:pt>
                <c:pt idx="112">
                  <c:v>65138.0</c:v>
                </c:pt>
                <c:pt idx="113">
                  <c:v>65474.0</c:v>
                </c:pt>
                <c:pt idx="114">
                  <c:v>65861.0</c:v>
                </c:pt>
                <c:pt idx="115">
                  <c:v>66207.0</c:v>
                </c:pt>
                <c:pt idx="116">
                  <c:v>66536.0</c:v>
                </c:pt>
                <c:pt idx="117">
                  <c:v>66870.0</c:v>
                </c:pt>
                <c:pt idx="118">
                  <c:v>67203.0</c:v>
                </c:pt>
                <c:pt idx="119">
                  <c:v>67522.0</c:v>
                </c:pt>
                <c:pt idx="120">
                  <c:v>67848.0</c:v>
                </c:pt>
                <c:pt idx="121">
                  <c:v>68177.0</c:v>
                </c:pt>
                <c:pt idx="122">
                  <c:v>68497.0</c:v>
                </c:pt>
                <c:pt idx="123">
                  <c:v>68742.0</c:v>
                </c:pt>
                <c:pt idx="124">
                  <c:v>69055.0</c:v>
                </c:pt>
                <c:pt idx="125">
                  <c:v>69409.0</c:v>
                </c:pt>
                <c:pt idx="126">
                  <c:v>69759.0</c:v>
                </c:pt>
                <c:pt idx="127">
                  <c:v>70045.0</c:v>
                </c:pt>
                <c:pt idx="128">
                  <c:v>70431.0</c:v>
                </c:pt>
                <c:pt idx="129">
                  <c:v>70761.0</c:v>
                </c:pt>
                <c:pt idx="130">
                  <c:v>71117.0</c:v>
                </c:pt>
                <c:pt idx="131">
                  <c:v>71311.0</c:v>
                </c:pt>
                <c:pt idx="132">
                  <c:v>71679.0</c:v>
                </c:pt>
                <c:pt idx="133">
                  <c:v>72051.0</c:v>
                </c:pt>
                <c:pt idx="134">
                  <c:v>72376.0</c:v>
                </c:pt>
                <c:pt idx="135">
                  <c:v>72717.0</c:v>
                </c:pt>
                <c:pt idx="136">
                  <c:v>73089.0</c:v>
                </c:pt>
                <c:pt idx="137">
                  <c:v>73476.0</c:v>
                </c:pt>
                <c:pt idx="138">
                  <c:v>73876.0</c:v>
                </c:pt>
                <c:pt idx="139">
                  <c:v>74280.0</c:v>
                </c:pt>
                <c:pt idx="140">
                  <c:v>74666.0</c:v>
                </c:pt>
                <c:pt idx="141">
                  <c:v>75041.0</c:v>
                </c:pt>
                <c:pt idx="142">
                  <c:v>75365.0</c:v>
                </c:pt>
                <c:pt idx="143">
                  <c:v>75768.0</c:v>
                </c:pt>
                <c:pt idx="144">
                  <c:v>76167.0</c:v>
                </c:pt>
                <c:pt idx="145">
                  <c:v>76641.0</c:v>
                </c:pt>
                <c:pt idx="146">
                  <c:v>77085.0</c:v>
                </c:pt>
                <c:pt idx="147">
                  <c:v>77462.0</c:v>
                </c:pt>
                <c:pt idx="148">
                  <c:v>77896.0</c:v>
                </c:pt>
                <c:pt idx="149">
                  <c:v>78332.0</c:v>
                </c:pt>
                <c:pt idx="150">
                  <c:v>78790.0</c:v>
                </c:pt>
                <c:pt idx="151">
                  <c:v>79248.0</c:v>
                </c:pt>
                <c:pt idx="152">
                  <c:v>79700.0</c:v>
                </c:pt>
                <c:pt idx="153">
                  <c:v>80117.0</c:v>
                </c:pt>
                <c:pt idx="154">
                  <c:v>80557.0</c:v>
                </c:pt>
                <c:pt idx="155">
                  <c:v>80987.0</c:v>
                </c:pt>
                <c:pt idx="156">
                  <c:v>81419.0</c:v>
                </c:pt>
                <c:pt idx="157">
                  <c:v>81807.0</c:v>
                </c:pt>
                <c:pt idx="158">
                  <c:v>82247.0</c:v>
                </c:pt>
                <c:pt idx="159">
                  <c:v>82695.0</c:v>
                </c:pt>
                <c:pt idx="160">
                  <c:v>83126.0</c:v>
                </c:pt>
                <c:pt idx="161">
                  <c:v>83507.0</c:v>
                </c:pt>
                <c:pt idx="162">
                  <c:v>83947.0</c:v>
                </c:pt>
                <c:pt idx="163">
                  <c:v>84322.0</c:v>
                </c:pt>
                <c:pt idx="164">
                  <c:v>84710.0</c:v>
                </c:pt>
                <c:pt idx="165">
                  <c:v>85140.0</c:v>
                </c:pt>
                <c:pt idx="166">
                  <c:v>85558.0</c:v>
                </c:pt>
                <c:pt idx="167">
                  <c:v>85973.0</c:v>
                </c:pt>
                <c:pt idx="168">
                  <c:v>86393.0</c:v>
                </c:pt>
                <c:pt idx="169">
                  <c:v>86734.0</c:v>
                </c:pt>
                <c:pt idx="170">
                  <c:v>87172.0</c:v>
                </c:pt>
                <c:pt idx="171">
                  <c:v>87577.0</c:v>
                </c:pt>
                <c:pt idx="172">
                  <c:v>87971.0</c:v>
                </c:pt>
                <c:pt idx="173">
                  <c:v>88331.0</c:v>
                </c:pt>
                <c:pt idx="174">
                  <c:v>88721.0</c:v>
                </c:pt>
                <c:pt idx="175">
                  <c:v>89079.0</c:v>
                </c:pt>
                <c:pt idx="176">
                  <c:v>89460.0</c:v>
                </c:pt>
                <c:pt idx="177">
                  <c:v>89878.0</c:v>
                </c:pt>
                <c:pt idx="178">
                  <c:v>90304.0</c:v>
                </c:pt>
                <c:pt idx="179">
                  <c:v>90681.0</c:v>
                </c:pt>
                <c:pt idx="180">
                  <c:v>91039.0</c:v>
                </c:pt>
                <c:pt idx="181">
                  <c:v>91411.0</c:v>
                </c:pt>
                <c:pt idx="182">
                  <c:v>91774.0</c:v>
                </c:pt>
                <c:pt idx="183">
                  <c:v>92188.0</c:v>
                </c:pt>
                <c:pt idx="184">
                  <c:v>92585.0</c:v>
                </c:pt>
                <c:pt idx="185">
                  <c:v>92727.0</c:v>
                </c:pt>
                <c:pt idx="186">
                  <c:v>93048.0</c:v>
                </c:pt>
                <c:pt idx="187">
                  <c:v>93440.0</c:v>
                </c:pt>
                <c:pt idx="188">
                  <c:v>93793.0</c:v>
                </c:pt>
                <c:pt idx="189">
                  <c:v>94182.0</c:v>
                </c:pt>
                <c:pt idx="190">
                  <c:v>94294.0</c:v>
                </c:pt>
                <c:pt idx="191">
                  <c:v>94622.0</c:v>
                </c:pt>
                <c:pt idx="192">
                  <c:v>94987.0</c:v>
                </c:pt>
                <c:pt idx="193">
                  <c:v>95308.0</c:v>
                </c:pt>
                <c:pt idx="194">
                  <c:v>95713.0</c:v>
                </c:pt>
                <c:pt idx="195">
                  <c:v>96099.0</c:v>
                </c:pt>
                <c:pt idx="196">
                  <c:v>96479.0</c:v>
                </c:pt>
                <c:pt idx="197">
                  <c:v>96860.0</c:v>
                </c:pt>
                <c:pt idx="198">
                  <c:v>97247.0</c:v>
                </c:pt>
                <c:pt idx="199">
                  <c:v>97480.0</c:v>
                </c:pt>
                <c:pt idx="200">
                  <c:v>97802.0</c:v>
                </c:pt>
                <c:pt idx="201">
                  <c:v>98157.0</c:v>
                </c:pt>
                <c:pt idx="202">
                  <c:v>98390.0</c:v>
                </c:pt>
                <c:pt idx="203">
                  <c:v>98766.0</c:v>
                </c:pt>
                <c:pt idx="204">
                  <c:v>99119.0</c:v>
                </c:pt>
                <c:pt idx="205">
                  <c:v>99474.0</c:v>
                </c:pt>
                <c:pt idx="206">
                  <c:v>99867.0</c:v>
                </c:pt>
                <c:pt idx="207">
                  <c:v>100289.0</c:v>
                </c:pt>
                <c:pt idx="208">
                  <c:v>100626.0</c:v>
                </c:pt>
                <c:pt idx="209">
                  <c:v>101046.0</c:v>
                </c:pt>
                <c:pt idx="210">
                  <c:v>101410.0</c:v>
                </c:pt>
                <c:pt idx="211">
                  <c:v>101751.0</c:v>
                </c:pt>
                <c:pt idx="212">
                  <c:v>102148.0</c:v>
                </c:pt>
                <c:pt idx="213">
                  <c:v>102536.0</c:v>
                </c:pt>
                <c:pt idx="214">
                  <c:v>102960.0</c:v>
                </c:pt>
                <c:pt idx="215">
                  <c:v>103262.0</c:v>
                </c:pt>
                <c:pt idx="216">
                  <c:v>103709.0</c:v>
                </c:pt>
                <c:pt idx="217">
                  <c:v>104132.0</c:v>
                </c:pt>
                <c:pt idx="218">
                  <c:v>104523.0</c:v>
                </c:pt>
                <c:pt idx="219">
                  <c:v>104958.0</c:v>
                </c:pt>
                <c:pt idx="220">
                  <c:v>105414.0</c:v>
                </c:pt>
                <c:pt idx="221">
                  <c:v>105834.0</c:v>
                </c:pt>
                <c:pt idx="222">
                  <c:v>106259.0</c:v>
                </c:pt>
                <c:pt idx="223">
                  <c:v>106661.0</c:v>
                </c:pt>
                <c:pt idx="224">
                  <c:v>107105.0</c:v>
                </c:pt>
                <c:pt idx="225">
                  <c:v>107552.0</c:v>
                </c:pt>
                <c:pt idx="226">
                  <c:v>107928.0</c:v>
                </c:pt>
                <c:pt idx="227">
                  <c:v>108362.0</c:v>
                </c:pt>
                <c:pt idx="228">
                  <c:v>108770.0</c:v>
                </c:pt>
                <c:pt idx="229">
                  <c:v>109040.0</c:v>
                </c:pt>
                <c:pt idx="230">
                  <c:v>109448.0</c:v>
                </c:pt>
                <c:pt idx="231">
                  <c:v>109938.0</c:v>
                </c:pt>
                <c:pt idx="232">
                  <c:v>110312.0</c:v>
                </c:pt>
                <c:pt idx="233">
                  <c:v>110729.0</c:v>
                </c:pt>
                <c:pt idx="234">
                  <c:v>111167.0</c:v>
                </c:pt>
                <c:pt idx="235">
                  <c:v>111604.0</c:v>
                </c:pt>
                <c:pt idx="236">
                  <c:v>112069.0</c:v>
                </c:pt>
                <c:pt idx="237">
                  <c:v>112503.0</c:v>
                </c:pt>
                <c:pt idx="238">
                  <c:v>112880.0</c:v>
                </c:pt>
                <c:pt idx="239">
                  <c:v>113295.0</c:v>
                </c:pt>
                <c:pt idx="240">
                  <c:v>113629.0</c:v>
                </c:pt>
                <c:pt idx="241">
                  <c:v>114004.0</c:v>
                </c:pt>
                <c:pt idx="242">
                  <c:v>114361.0</c:v>
                </c:pt>
                <c:pt idx="243">
                  <c:v>114703.0</c:v>
                </c:pt>
                <c:pt idx="244">
                  <c:v>115126.0</c:v>
                </c:pt>
                <c:pt idx="245">
                  <c:v>115496.0</c:v>
                </c:pt>
                <c:pt idx="246">
                  <c:v>115847.0</c:v>
                </c:pt>
                <c:pt idx="247">
                  <c:v>116235.0</c:v>
                </c:pt>
                <c:pt idx="248">
                  <c:v>116652.0</c:v>
                </c:pt>
                <c:pt idx="249">
                  <c:v>117055.0</c:v>
                </c:pt>
                <c:pt idx="250">
                  <c:v>117465.0</c:v>
                </c:pt>
                <c:pt idx="251">
                  <c:v>117831.0</c:v>
                </c:pt>
                <c:pt idx="252">
                  <c:v>118222.0</c:v>
                </c:pt>
                <c:pt idx="253">
                  <c:v>118602.0</c:v>
                </c:pt>
                <c:pt idx="254">
                  <c:v>118966.0</c:v>
                </c:pt>
                <c:pt idx="255">
                  <c:v>119352.0</c:v>
                </c:pt>
                <c:pt idx="256">
                  <c:v>119771.0</c:v>
                </c:pt>
                <c:pt idx="257">
                  <c:v>120128.0</c:v>
                </c:pt>
                <c:pt idx="258">
                  <c:v>120496.0</c:v>
                </c:pt>
                <c:pt idx="259">
                  <c:v>120892.0</c:v>
                </c:pt>
                <c:pt idx="260">
                  <c:v>121245.0</c:v>
                </c:pt>
                <c:pt idx="261">
                  <c:v>121634.0</c:v>
                </c:pt>
                <c:pt idx="262">
                  <c:v>122036.0</c:v>
                </c:pt>
                <c:pt idx="263">
                  <c:v>122359.0</c:v>
                </c:pt>
                <c:pt idx="264">
                  <c:v>122665.0</c:v>
                </c:pt>
                <c:pt idx="265">
                  <c:v>122984.0</c:v>
                </c:pt>
                <c:pt idx="266">
                  <c:v>123288.0</c:v>
                </c:pt>
                <c:pt idx="267">
                  <c:v>123693.0</c:v>
                </c:pt>
                <c:pt idx="268">
                  <c:v>124101.0</c:v>
                </c:pt>
                <c:pt idx="269">
                  <c:v>124506.0</c:v>
                </c:pt>
                <c:pt idx="270">
                  <c:v>124837.0</c:v>
                </c:pt>
                <c:pt idx="271">
                  <c:v>125198.0</c:v>
                </c:pt>
                <c:pt idx="272">
                  <c:v>125448.0</c:v>
                </c:pt>
                <c:pt idx="273">
                  <c:v>125783.0</c:v>
                </c:pt>
                <c:pt idx="274">
                  <c:v>126148.0</c:v>
                </c:pt>
                <c:pt idx="275">
                  <c:v>126538.0</c:v>
                </c:pt>
                <c:pt idx="276">
                  <c:v>126912.0</c:v>
                </c:pt>
                <c:pt idx="277">
                  <c:v>127235.0</c:v>
                </c:pt>
                <c:pt idx="278">
                  <c:v>127564.0</c:v>
                </c:pt>
                <c:pt idx="279">
                  <c:v>127876.0</c:v>
                </c:pt>
                <c:pt idx="280">
                  <c:v>128171.0</c:v>
                </c:pt>
                <c:pt idx="281">
                  <c:v>128477.0</c:v>
                </c:pt>
                <c:pt idx="282">
                  <c:v>128827.0</c:v>
                </c:pt>
                <c:pt idx="283">
                  <c:v>129168.0</c:v>
                </c:pt>
                <c:pt idx="284">
                  <c:v>129306.0</c:v>
                </c:pt>
                <c:pt idx="285">
                  <c:v>129512.0</c:v>
                </c:pt>
                <c:pt idx="286">
                  <c:v>129769.0</c:v>
                </c:pt>
                <c:pt idx="287">
                  <c:v>130035.0</c:v>
                </c:pt>
                <c:pt idx="288">
                  <c:v>130470.0</c:v>
                </c:pt>
                <c:pt idx="289">
                  <c:v>130831.0</c:v>
                </c:pt>
                <c:pt idx="290">
                  <c:v>131199.0</c:v>
                </c:pt>
                <c:pt idx="291">
                  <c:v>131517.0</c:v>
                </c:pt>
                <c:pt idx="292">
                  <c:v>131793.0</c:v>
                </c:pt>
                <c:pt idx="293">
                  <c:v>131931.0</c:v>
                </c:pt>
                <c:pt idx="294">
                  <c:v>132153.0</c:v>
                </c:pt>
                <c:pt idx="295">
                  <c:v>132504.0</c:v>
                </c:pt>
                <c:pt idx="296">
                  <c:v>132868.0</c:v>
                </c:pt>
                <c:pt idx="297">
                  <c:v>133226.0</c:v>
                </c:pt>
                <c:pt idx="298">
                  <c:v>133521.0</c:v>
                </c:pt>
                <c:pt idx="299">
                  <c:v>133838.0</c:v>
                </c:pt>
                <c:pt idx="300">
                  <c:v>134220.0</c:v>
                </c:pt>
                <c:pt idx="301">
                  <c:v>134476.0</c:v>
                </c:pt>
                <c:pt idx="302">
                  <c:v>134630.0</c:v>
                </c:pt>
                <c:pt idx="303">
                  <c:v>134974.0</c:v>
                </c:pt>
                <c:pt idx="304">
                  <c:v>135399.0</c:v>
                </c:pt>
                <c:pt idx="305">
                  <c:v>135809.0</c:v>
                </c:pt>
                <c:pt idx="306">
                  <c:v>136237.0</c:v>
                </c:pt>
                <c:pt idx="307">
                  <c:v>136663.0</c:v>
                </c:pt>
                <c:pt idx="308">
                  <c:v>137079.0</c:v>
                </c:pt>
                <c:pt idx="309">
                  <c:v>137472.0</c:v>
                </c:pt>
                <c:pt idx="310">
                  <c:v>137931.0</c:v>
                </c:pt>
                <c:pt idx="311">
                  <c:v>138305.0</c:v>
                </c:pt>
                <c:pt idx="312">
                  <c:v>138704.0</c:v>
                </c:pt>
                <c:pt idx="313">
                  <c:v>139088.0</c:v>
                </c:pt>
                <c:pt idx="314">
                  <c:v>139556.0</c:v>
                </c:pt>
                <c:pt idx="315">
                  <c:v>139949.0</c:v>
                </c:pt>
                <c:pt idx="316">
                  <c:v>140323.0</c:v>
                </c:pt>
                <c:pt idx="317">
                  <c:v>140788.0</c:v>
                </c:pt>
                <c:pt idx="318">
                  <c:v>141117.0</c:v>
                </c:pt>
                <c:pt idx="319">
                  <c:v>141524.0</c:v>
                </c:pt>
                <c:pt idx="320">
                  <c:v>141982.0</c:v>
                </c:pt>
                <c:pt idx="321">
                  <c:v>142361.0</c:v>
                </c:pt>
                <c:pt idx="322">
                  <c:v>142820.0</c:v>
                </c:pt>
                <c:pt idx="323">
                  <c:v>143348.0</c:v>
                </c:pt>
                <c:pt idx="324">
                  <c:v>143785.0</c:v>
                </c:pt>
                <c:pt idx="325">
                  <c:v>144219.0</c:v>
                </c:pt>
                <c:pt idx="326">
                  <c:v>144658.0</c:v>
                </c:pt>
                <c:pt idx="327">
                  <c:v>145144.0</c:v>
                </c:pt>
                <c:pt idx="328">
                  <c:v>145584.0</c:v>
                </c:pt>
                <c:pt idx="329">
                  <c:v>146030.0</c:v>
                </c:pt>
                <c:pt idx="330">
                  <c:v>146406.0</c:v>
                </c:pt>
                <c:pt idx="331">
                  <c:v>146877.0</c:v>
                </c:pt>
                <c:pt idx="332">
                  <c:v>147334.0</c:v>
                </c:pt>
                <c:pt idx="333">
                  <c:v>147719.0</c:v>
                </c:pt>
                <c:pt idx="334">
                  <c:v>148167.0</c:v>
                </c:pt>
                <c:pt idx="335">
                  <c:v>148617.0</c:v>
                </c:pt>
                <c:pt idx="336">
                  <c:v>149098.0</c:v>
                </c:pt>
                <c:pt idx="337">
                  <c:v>149478.0</c:v>
                </c:pt>
                <c:pt idx="338">
                  <c:v>149873.0</c:v>
                </c:pt>
                <c:pt idx="339">
                  <c:v>150312.0</c:v>
                </c:pt>
                <c:pt idx="340">
                  <c:v>150722.0</c:v>
                </c:pt>
                <c:pt idx="341">
                  <c:v>150996.0</c:v>
                </c:pt>
                <c:pt idx="342">
                  <c:v>151451.0</c:v>
                </c:pt>
                <c:pt idx="343">
                  <c:v>151865.0</c:v>
                </c:pt>
                <c:pt idx="344">
                  <c:v>152327.0</c:v>
                </c:pt>
                <c:pt idx="345">
                  <c:v>152690.0</c:v>
                </c:pt>
                <c:pt idx="346">
                  <c:v>153110.0</c:v>
                </c:pt>
                <c:pt idx="347">
                  <c:v>153480.0</c:v>
                </c:pt>
                <c:pt idx="348">
                  <c:v>153862.0</c:v>
                </c:pt>
                <c:pt idx="349">
                  <c:v>154238.0</c:v>
                </c:pt>
                <c:pt idx="350">
                  <c:v>154647.0</c:v>
                </c:pt>
                <c:pt idx="351">
                  <c:v>154999.0</c:v>
                </c:pt>
                <c:pt idx="352">
                  <c:v>155358.0</c:v>
                </c:pt>
                <c:pt idx="353">
                  <c:v>155800.0</c:v>
                </c:pt>
                <c:pt idx="354">
                  <c:v>156199.0</c:v>
                </c:pt>
                <c:pt idx="355">
                  <c:v>156482.0</c:v>
                </c:pt>
                <c:pt idx="356">
                  <c:v>156787.0</c:v>
                </c:pt>
                <c:pt idx="357">
                  <c:v>157045.0</c:v>
                </c:pt>
                <c:pt idx="358">
                  <c:v>157367.0</c:v>
                </c:pt>
                <c:pt idx="359">
                  <c:v>157691.0</c:v>
                </c:pt>
                <c:pt idx="360">
                  <c:v>158014.0</c:v>
                </c:pt>
                <c:pt idx="361">
                  <c:v>158397.0</c:v>
                </c:pt>
                <c:pt idx="362">
                  <c:v>158718.0</c:v>
                </c:pt>
                <c:pt idx="363">
                  <c:v>158994.0</c:v>
                </c:pt>
                <c:pt idx="364">
                  <c:v>159303.0</c:v>
                </c:pt>
                <c:pt idx="365">
                  <c:v>159623.0</c:v>
                </c:pt>
                <c:pt idx="366">
                  <c:v>159999.0</c:v>
                </c:pt>
                <c:pt idx="367">
                  <c:v>160362.0</c:v>
                </c:pt>
                <c:pt idx="368">
                  <c:v>160703.0</c:v>
                </c:pt>
                <c:pt idx="369">
                  <c:v>160989.0</c:v>
                </c:pt>
                <c:pt idx="370">
                  <c:v>161357.0</c:v>
                </c:pt>
                <c:pt idx="371">
                  <c:v>161687.0</c:v>
                </c:pt>
                <c:pt idx="372">
                  <c:v>161985.0</c:v>
                </c:pt>
                <c:pt idx="373">
                  <c:v>162312.0</c:v>
                </c:pt>
                <c:pt idx="374">
                  <c:v>162644.0</c:v>
                </c:pt>
                <c:pt idx="375">
                  <c:v>162771.0</c:v>
                </c:pt>
                <c:pt idx="376">
                  <c:v>163150.0</c:v>
                </c:pt>
                <c:pt idx="377">
                  <c:v>163456.0</c:v>
                </c:pt>
                <c:pt idx="378">
                  <c:v>163846.0</c:v>
                </c:pt>
                <c:pt idx="379">
                  <c:v>164214.0</c:v>
                </c:pt>
                <c:pt idx="380">
                  <c:v>164533.0</c:v>
                </c:pt>
                <c:pt idx="381">
                  <c:v>164950.0</c:v>
                </c:pt>
                <c:pt idx="382">
                  <c:v>165225.0</c:v>
                </c:pt>
                <c:pt idx="383">
                  <c:v>165624.0</c:v>
                </c:pt>
                <c:pt idx="384">
                  <c:v>166032.0</c:v>
                </c:pt>
                <c:pt idx="385">
                  <c:v>166468.0</c:v>
                </c:pt>
                <c:pt idx="386">
                  <c:v>166869.0</c:v>
                </c:pt>
                <c:pt idx="387">
                  <c:v>167254.0</c:v>
                </c:pt>
                <c:pt idx="388">
                  <c:v>167675.0</c:v>
                </c:pt>
                <c:pt idx="389">
                  <c:v>168030.0</c:v>
                </c:pt>
                <c:pt idx="390">
                  <c:v>168482.0</c:v>
                </c:pt>
                <c:pt idx="391">
                  <c:v>168927.0</c:v>
                </c:pt>
                <c:pt idx="392">
                  <c:v>169368.0</c:v>
                </c:pt>
                <c:pt idx="393">
                  <c:v>169799.0</c:v>
                </c:pt>
                <c:pt idx="394">
                  <c:v>170302.0</c:v>
                </c:pt>
                <c:pt idx="395">
                  <c:v>170761.0</c:v>
                </c:pt>
                <c:pt idx="396">
                  <c:v>171234.0</c:v>
                </c:pt>
                <c:pt idx="397">
                  <c:v>171716.0</c:v>
                </c:pt>
                <c:pt idx="398">
                  <c:v>172231.0</c:v>
                </c:pt>
                <c:pt idx="399">
                  <c:v>172706.0</c:v>
                </c:pt>
                <c:pt idx="400">
                  <c:v>172952.0</c:v>
                </c:pt>
                <c:pt idx="401">
                  <c:v>173417.0</c:v>
                </c:pt>
                <c:pt idx="402">
                  <c:v>173923.0</c:v>
                </c:pt>
                <c:pt idx="403">
                  <c:v>174441.0</c:v>
                </c:pt>
                <c:pt idx="404">
                  <c:v>174748.0</c:v>
                </c:pt>
                <c:pt idx="405">
                  <c:v>175206.0</c:v>
                </c:pt>
                <c:pt idx="406">
                  <c:v>175583.0</c:v>
                </c:pt>
                <c:pt idx="407">
                  <c:v>176083.0</c:v>
                </c:pt>
                <c:pt idx="408">
                  <c:v>176363.0</c:v>
                </c:pt>
                <c:pt idx="409">
                  <c:v>176793.0</c:v>
                </c:pt>
                <c:pt idx="410">
                  <c:v>177221.0</c:v>
                </c:pt>
                <c:pt idx="411">
                  <c:v>177707.0</c:v>
                </c:pt>
                <c:pt idx="412">
                  <c:v>178106.0</c:v>
                </c:pt>
                <c:pt idx="413">
                  <c:v>178440.0</c:v>
                </c:pt>
                <c:pt idx="414">
                  <c:v>178945.0</c:v>
                </c:pt>
                <c:pt idx="416">
                  <c:v>179417.0</c:v>
                </c:pt>
                <c:pt idx="417">
                  <c:v>179904.0</c:v>
                </c:pt>
                <c:pt idx="418">
                  <c:v>180304.0</c:v>
                </c:pt>
                <c:pt idx="419">
                  <c:v>180750.0</c:v>
                </c:pt>
                <c:pt idx="420">
                  <c:v>181176.0</c:v>
                </c:pt>
                <c:pt idx="421">
                  <c:v>181472.0</c:v>
                </c:pt>
                <c:pt idx="422">
                  <c:v>181893.0</c:v>
                </c:pt>
                <c:pt idx="423">
                  <c:v>182197.0</c:v>
                </c:pt>
                <c:pt idx="424">
                  <c:v>182624.0</c:v>
                </c:pt>
                <c:pt idx="425">
                  <c:v>183052.0</c:v>
                </c:pt>
                <c:pt idx="426">
                  <c:v>183457.0</c:v>
                </c:pt>
                <c:pt idx="427">
                  <c:v>183861.0</c:v>
                </c:pt>
                <c:pt idx="428">
                  <c:v>184257.0</c:v>
                </c:pt>
                <c:pt idx="429">
                  <c:v>184579.0</c:v>
                </c:pt>
                <c:pt idx="430">
                  <c:v>184960.0</c:v>
                </c:pt>
                <c:pt idx="431">
                  <c:v>185320.0</c:v>
                </c:pt>
                <c:pt idx="432">
                  <c:v>185633.0</c:v>
                </c:pt>
                <c:pt idx="433">
                  <c:v>185995.0</c:v>
                </c:pt>
                <c:pt idx="434">
                  <c:v>186351.0</c:v>
                </c:pt>
                <c:pt idx="435">
                  <c:v>186685.0</c:v>
                </c:pt>
                <c:pt idx="436">
                  <c:v>187025.0</c:v>
                </c:pt>
                <c:pt idx="437">
                  <c:v>187277.0</c:v>
                </c:pt>
                <c:pt idx="438">
                  <c:v>187636.0</c:v>
                </c:pt>
                <c:pt idx="439">
                  <c:v>188017.0</c:v>
                </c:pt>
                <c:pt idx="440">
                  <c:v>188248.0</c:v>
                </c:pt>
                <c:pt idx="441">
                  <c:v>188589.0</c:v>
                </c:pt>
                <c:pt idx="442">
                  <c:v>188911.0</c:v>
                </c:pt>
                <c:pt idx="443">
                  <c:v>189145.0</c:v>
                </c:pt>
                <c:pt idx="444">
                  <c:v>189437.0</c:v>
                </c:pt>
                <c:pt idx="445">
                  <c:v>189732.0</c:v>
                </c:pt>
                <c:pt idx="446">
                  <c:v>190044.0</c:v>
                </c:pt>
                <c:pt idx="447">
                  <c:v>190346.0</c:v>
                </c:pt>
                <c:pt idx="448">
                  <c:v>190654.0</c:v>
                </c:pt>
                <c:pt idx="449">
                  <c:v>190968.0</c:v>
                </c:pt>
                <c:pt idx="450">
                  <c:v>191266.0</c:v>
                </c:pt>
                <c:pt idx="451">
                  <c:v>191516.0</c:v>
                </c:pt>
                <c:pt idx="452">
                  <c:v>191764.0</c:v>
                </c:pt>
                <c:pt idx="453">
                  <c:v>192081.0</c:v>
                </c:pt>
                <c:pt idx="454">
                  <c:v>192378.0</c:v>
                </c:pt>
                <c:pt idx="455">
                  <c:v>192717.0</c:v>
                </c:pt>
                <c:pt idx="456">
                  <c:v>193059.0</c:v>
                </c:pt>
                <c:pt idx="457">
                  <c:v>193390.0</c:v>
                </c:pt>
                <c:pt idx="458">
                  <c:v>193683.0</c:v>
                </c:pt>
                <c:pt idx="459">
                  <c:v>194013.0</c:v>
                </c:pt>
                <c:pt idx="460">
                  <c:v>194301.0</c:v>
                </c:pt>
                <c:pt idx="461">
                  <c:v>194677.0</c:v>
                </c:pt>
                <c:pt idx="462">
                  <c:v>194939.0</c:v>
                </c:pt>
                <c:pt idx="463">
                  <c:v>195273.0</c:v>
                </c:pt>
                <c:pt idx="464">
                  <c:v>195478.0</c:v>
                </c:pt>
                <c:pt idx="465">
                  <c:v>195801.0</c:v>
                </c:pt>
                <c:pt idx="466">
                  <c:v>196090.0</c:v>
                </c:pt>
                <c:pt idx="467">
                  <c:v>196374.0</c:v>
                </c:pt>
                <c:pt idx="468">
                  <c:v>196625.0</c:v>
                </c:pt>
                <c:pt idx="469">
                  <c:v>196914.0</c:v>
                </c:pt>
                <c:pt idx="470">
                  <c:v>197268.0</c:v>
                </c:pt>
                <c:pt idx="471">
                  <c:v>197662.0</c:v>
                </c:pt>
                <c:pt idx="472">
                  <c:v>198063.0</c:v>
                </c:pt>
                <c:pt idx="473">
                  <c:v>198423.0</c:v>
                </c:pt>
                <c:pt idx="474">
                  <c:v>198590.0</c:v>
                </c:pt>
                <c:pt idx="475">
                  <c:v>198924.0</c:v>
                </c:pt>
                <c:pt idx="476">
                  <c:v>199335.0</c:v>
                </c:pt>
                <c:pt idx="477">
                  <c:v>199720.0</c:v>
                </c:pt>
              </c:numCache>
            </c:numRef>
          </c:xVal>
          <c:yVal>
            <c:numRef>
              <c:f>Gas!$L$2:$L$550</c:f>
              <c:numCache>
                <c:formatCode>"$"#,##0.0000</c:formatCode>
                <c:ptCount val="549"/>
                <c:pt idx="1">
                  <c:v>0.0737584107657802</c:v>
                </c:pt>
                <c:pt idx="2">
                  <c:v>0.0814686325527609</c:v>
                </c:pt>
                <c:pt idx="3">
                  <c:v>0.0591846880437484</c:v>
                </c:pt>
                <c:pt idx="4">
                  <c:v>0.0608402908699165</c:v>
                </c:pt>
                <c:pt idx="5">
                  <c:v>0.0602076124567474</c:v>
                </c:pt>
                <c:pt idx="6">
                  <c:v>0.0465568519789522</c:v>
                </c:pt>
                <c:pt idx="7">
                  <c:v>0.0619349265764469</c:v>
                </c:pt>
                <c:pt idx="8">
                  <c:v>0.0583427922814983</c:v>
                </c:pt>
                <c:pt idx="9">
                  <c:v>0.0614498319731157</c:v>
                </c:pt>
                <c:pt idx="10">
                  <c:v>0.0427106227106227</c:v>
                </c:pt>
                <c:pt idx="11">
                  <c:v>0.0827217125382263</c:v>
                </c:pt>
                <c:pt idx="12">
                  <c:v>0.0634435575826682</c:v>
                </c:pt>
                <c:pt idx="13">
                  <c:v>0.0462897526501767</c:v>
                </c:pt>
                <c:pt idx="14">
                  <c:v>0.0840825840825841</c:v>
                </c:pt>
                <c:pt idx="15">
                  <c:v>0.0640111279716742</c:v>
                </c:pt>
                <c:pt idx="16">
                  <c:v>0.0567404426559356</c:v>
                </c:pt>
                <c:pt idx="17">
                  <c:v>0.0563154052080798</c:v>
                </c:pt>
                <c:pt idx="18">
                  <c:v>0.0644240570846075</c:v>
                </c:pt>
                <c:pt idx="19">
                  <c:v>0.0642028985507246</c:v>
                </c:pt>
                <c:pt idx="20">
                  <c:v>0.0450770760815515</c:v>
                </c:pt>
                <c:pt idx="21">
                  <c:v>0.0589419897805831</c:v>
                </c:pt>
                <c:pt idx="22">
                  <c:v>0.0745005875440658</c:v>
                </c:pt>
                <c:pt idx="23">
                  <c:v>0.0563542400751703</c:v>
                </c:pt>
                <c:pt idx="24">
                  <c:v>0.0599624941397093</c:v>
                </c:pt>
                <c:pt idx="25">
                  <c:v>0.0669751454257007</c:v>
                </c:pt>
                <c:pt idx="26">
                  <c:v>0.0481972789115646</c:v>
                </c:pt>
                <c:pt idx="27">
                  <c:v>0.0642799461641992</c:v>
                </c:pt>
                <c:pt idx="28">
                  <c:v>0.063102328099621</c:v>
                </c:pt>
                <c:pt idx="29">
                  <c:v>0.0563686892079666</c:v>
                </c:pt>
                <c:pt idx="30">
                  <c:v>0.0646583202921231</c:v>
                </c:pt>
                <c:pt idx="31">
                  <c:v>0.0574425574425574</c:v>
                </c:pt>
                <c:pt idx="32">
                  <c:v>0.069824016563147</c:v>
                </c:pt>
                <c:pt idx="33">
                  <c:v>0.0587227795448985</c:v>
                </c:pt>
                <c:pt idx="34">
                  <c:v>0.0668028322440087</c:v>
                </c:pt>
                <c:pt idx="35">
                  <c:v>0.070752688172043</c:v>
                </c:pt>
                <c:pt idx="36">
                  <c:v>0.064258064516129</c:v>
                </c:pt>
                <c:pt idx="37">
                  <c:v>0.0624207188160676</c:v>
                </c:pt>
                <c:pt idx="38">
                  <c:v>0.0744199369808078</c:v>
                </c:pt>
                <c:pt idx="39">
                  <c:v>0.0657666836474783</c:v>
                </c:pt>
                <c:pt idx="40">
                  <c:v>0.0619953715608125</c:v>
                </c:pt>
                <c:pt idx="41">
                  <c:v>0.072589260612876</c:v>
                </c:pt>
                <c:pt idx="42">
                  <c:v>0.0727143668370244</c:v>
                </c:pt>
                <c:pt idx="43">
                  <c:v>0.069882697947214</c:v>
                </c:pt>
                <c:pt idx="44">
                  <c:v>0.0776536312849162</c:v>
                </c:pt>
                <c:pt idx="45">
                  <c:v>0.06185536455246</c:v>
                </c:pt>
                <c:pt idx="46">
                  <c:v>0.0895910780669145</c:v>
                </c:pt>
                <c:pt idx="47">
                  <c:v>0.0739026063100137</c:v>
                </c:pt>
                <c:pt idx="48">
                  <c:v>0.0833131801692866</c:v>
                </c:pt>
                <c:pt idx="49">
                  <c:v>0.0890958245719435</c:v>
                </c:pt>
                <c:pt idx="50">
                  <c:v>0.064158960259935</c:v>
                </c:pt>
                <c:pt idx="51">
                  <c:v>0.0756184716877405</c:v>
                </c:pt>
                <c:pt idx="52">
                  <c:v>0.0705448802316399</c:v>
                </c:pt>
                <c:pt idx="53">
                  <c:v>0.072147206777866</c:v>
                </c:pt>
                <c:pt idx="54">
                  <c:v>0.0782422947818126</c:v>
                </c:pt>
                <c:pt idx="55">
                  <c:v>0.0792509115014915</c:v>
                </c:pt>
                <c:pt idx="56">
                  <c:v>0.0713089802130898</c:v>
                </c:pt>
                <c:pt idx="57">
                  <c:v>0.0694977649224296</c:v>
                </c:pt>
                <c:pt idx="58">
                  <c:v>0.0729553174810557</c:v>
                </c:pt>
                <c:pt idx="59">
                  <c:v>0.0742332968236583</c:v>
                </c:pt>
                <c:pt idx="60">
                  <c:v>0.0780472512791359</c:v>
                </c:pt>
                <c:pt idx="61">
                  <c:v>0.0763474620617478</c:v>
                </c:pt>
                <c:pt idx="62">
                  <c:v>0.0685174746335964</c:v>
                </c:pt>
                <c:pt idx="63">
                  <c:v>0.0715184678522572</c:v>
                </c:pt>
                <c:pt idx="64">
                  <c:v>0.0682831532980924</c:v>
                </c:pt>
                <c:pt idx="65">
                  <c:v>0.0673396141767609</c:v>
                </c:pt>
                <c:pt idx="66">
                  <c:v>0.0665610142630745</c:v>
                </c:pt>
                <c:pt idx="67">
                  <c:v>0.0622628412771865</c:v>
                </c:pt>
                <c:pt idx="68">
                  <c:v>0.0523219061512278</c:v>
                </c:pt>
                <c:pt idx="69">
                  <c:v>0.0911242603550296</c:v>
                </c:pt>
                <c:pt idx="70">
                  <c:v>0.0649130434782609</c:v>
                </c:pt>
                <c:pt idx="71">
                  <c:v>0.063169014084507</c:v>
                </c:pt>
                <c:pt idx="72">
                  <c:v>0.0646097613416469</c:v>
                </c:pt>
                <c:pt idx="73">
                  <c:v>0.0513687600644122</c:v>
                </c:pt>
                <c:pt idx="74">
                  <c:v>0.0704249291784702</c:v>
                </c:pt>
                <c:pt idx="75">
                  <c:v>0.0616046461604646</c:v>
                </c:pt>
                <c:pt idx="76">
                  <c:v>0.0614642332704007</c:v>
                </c:pt>
                <c:pt idx="77">
                  <c:v>0.0646036456125477</c:v>
                </c:pt>
                <c:pt idx="78">
                  <c:v>0.0683379560486452</c:v>
                </c:pt>
                <c:pt idx="79">
                  <c:v>0.0631602708803612</c:v>
                </c:pt>
                <c:pt idx="80">
                  <c:v>0.0627540439651597</c:v>
                </c:pt>
                <c:pt idx="81">
                  <c:v>0.0617199687987519</c:v>
                </c:pt>
                <c:pt idx="82">
                  <c:v>0.059111549851925</c:v>
                </c:pt>
                <c:pt idx="83">
                  <c:v>0.061373276776246</c:v>
                </c:pt>
                <c:pt idx="84">
                  <c:v>0.068473231989425</c:v>
                </c:pt>
                <c:pt idx="85">
                  <c:v>0.0693265565438373</c:v>
                </c:pt>
                <c:pt idx="86">
                  <c:v>0.0634731991268494</c:v>
                </c:pt>
                <c:pt idx="87">
                  <c:v>0.0697716894977169</c:v>
                </c:pt>
                <c:pt idx="88">
                  <c:v>0.0709910358565737</c:v>
                </c:pt>
                <c:pt idx="89">
                  <c:v>0.0639527248850952</c:v>
                </c:pt>
                <c:pt idx="90">
                  <c:v>0.0701771414705169</c:v>
                </c:pt>
                <c:pt idx="91">
                  <c:v>0.0680296562570209</c:v>
                </c:pt>
                <c:pt idx="92">
                  <c:v>0.0593742811134115</c:v>
                </c:pt>
                <c:pt idx="93">
                  <c:v>0.0697514542570069</c:v>
                </c:pt>
                <c:pt idx="94">
                  <c:v>0.0623920265780731</c:v>
                </c:pt>
                <c:pt idx="95">
                  <c:v>0.064863029205343</c:v>
                </c:pt>
                <c:pt idx="96">
                  <c:v>0.0593419788664745</c:v>
                </c:pt>
                <c:pt idx="97">
                  <c:v>0.0670552458185504</c:v>
                </c:pt>
                <c:pt idx="98">
                  <c:v>0.0624020887728459</c:v>
                </c:pt>
                <c:pt idx="99">
                  <c:v>0.0637477661475619</c:v>
                </c:pt>
                <c:pt idx="100">
                  <c:v>0.0697018533440773</c:v>
                </c:pt>
                <c:pt idx="101">
                  <c:v>0.0762778185375397</c:v>
                </c:pt>
                <c:pt idx="102">
                  <c:v>0.0618477740545716</c:v>
                </c:pt>
                <c:pt idx="103">
                  <c:v>0.0698910081743869</c:v>
                </c:pt>
                <c:pt idx="104">
                  <c:v>0.0720723151645979</c:v>
                </c:pt>
                <c:pt idx="105">
                  <c:v>0.075920202304018</c:v>
                </c:pt>
                <c:pt idx="106">
                  <c:v>0.0753582466985108</c:v>
                </c:pt>
                <c:pt idx="107">
                  <c:v>0.0675271037687145</c:v>
                </c:pt>
                <c:pt idx="108">
                  <c:v>0.0917832688300089</c:v>
                </c:pt>
                <c:pt idx="109">
                  <c:v>0.0642464498396702</c:v>
                </c:pt>
                <c:pt idx="110">
                  <c:v>0.0736047904191617</c:v>
                </c:pt>
                <c:pt idx="111">
                  <c:v>0.0742931258106355</c:v>
                </c:pt>
                <c:pt idx="112">
                  <c:v>0.074243228890069</c:v>
                </c:pt>
                <c:pt idx="113">
                  <c:v>0.0840393794749403</c:v>
                </c:pt>
                <c:pt idx="114">
                  <c:v>0.077984496124031</c:v>
                </c:pt>
                <c:pt idx="115">
                  <c:v>0.0847266415967602</c:v>
                </c:pt>
                <c:pt idx="116">
                  <c:v>0.0817905918057663</c:v>
                </c:pt>
                <c:pt idx="117">
                  <c:v>0.0817175344105326</c:v>
                </c:pt>
                <c:pt idx="118">
                  <c:v>0.0901264298615292</c:v>
                </c:pt>
                <c:pt idx="119">
                  <c:v>0.0825978090766823</c:v>
                </c:pt>
                <c:pt idx="120">
                  <c:v>0.0866277282508454</c:v>
                </c:pt>
                <c:pt idx="121">
                  <c:v>0.082080048514251</c:v>
                </c:pt>
                <c:pt idx="122">
                  <c:v>0.0962453066332916</c:v>
                </c:pt>
                <c:pt idx="123">
                  <c:v>0.0882137030995106</c:v>
                </c:pt>
                <c:pt idx="124">
                  <c:v>0.0850192061459667</c:v>
                </c:pt>
                <c:pt idx="125">
                  <c:v>0.0816487859966121</c:v>
                </c:pt>
                <c:pt idx="126">
                  <c:v>0.0847186518137675</c:v>
                </c:pt>
                <c:pt idx="127">
                  <c:v>0.082348829080741</c:v>
                </c:pt>
                <c:pt idx="128">
                  <c:v>0.0784603421461897</c:v>
                </c:pt>
                <c:pt idx="129">
                  <c:v>0.0928983308042488</c:v>
                </c:pt>
                <c:pt idx="130">
                  <c:v>0.0505760044956448</c:v>
                </c:pt>
                <c:pt idx="131">
                  <c:v>0.151543209876543</c:v>
                </c:pt>
                <c:pt idx="132">
                  <c:v>0.0885442176870748</c:v>
                </c:pt>
                <c:pt idx="133">
                  <c:v>0.0726564598442116</c:v>
                </c:pt>
                <c:pt idx="134">
                  <c:v>0.0931363496460449</c:v>
                </c:pt>
                <c:pt idx="135">
                  <c:v>0.083587786259542</c:v>
                </c:pt>
                <c:pt idx="136">
                  <c:v>0.100778941713672</c:v>
                </c:pt>
                <c:pt idx="137">
                  <c:v>0.0886275523391057</c:v>
                </c:pt>
                <c:pt idx="138">
                  <c:v>0.0857178589294647</c:v>
                </c:pt>
                <c:pt idx="139">
                  <c:v>0.0915719228868017</c:v>
                </c:pt>
                <c:pt idx="140">
                  <c:v>0.0858031088082901</c:v>
                </c:pt>
                <c:pt idx="141">
                  <c:v>0.0808</c:v>
                </c:pt>
                <c:pt idx="142">
                  <c:v>0.103590219746209</c:v>
                </c:pt>
                <c:pt idx="143">
                  <c:v>0.0990670700958144</c:v>
                </c:pt>
                <c:pt idx="144">
                  <c:v>0.0942134268537074</c:v>
                </c:pt>
                <c:pt idx="145">
                  <c:v>0.087346852555978</c:v>
                </c:pt>
                <c:pt idx="146">
                  <c:v>0.0865406257033536</c:v>
                </c:pt>
                <c:pt idx="147">
                  <c:v>0.0673918811355797</c:v>
                </c:pt>
                <c:pt idx="148">
                  <c:v>0.0988007380073801</c:v>
                </c:pt>
                <c:pt idx="149">
                  <c:v>0.0818285976168653</c:v>
                </c:pt>
                <c:pt idx="150">
                  <c:v>0.0912356962025316</c:v>
                </c:pt>
                <c:pt idx="151">
                  <c:v>0.0791830493665356</c:v>
                </c:pt>
                <c:pt idx="152">
                  <c:v>0.0819410591624197</c:v>
                </c:pt>
                <c:pt idx="153">
                  <c:v>0.0935313847628174</c:v>
                </c:pt>
                <c:pt idx="154">
                  <c:v>0.0952759482171247</c:v>
                </c:pt>
                <c:pt idx="155">
                  <c:v>0.0917482517482517</c:v>
                </c:pt>
                <c:pt idx="156">
                  <c:v>0.0859685621821544</c:v>
                </c:pt>
                <c:pt idx="157">
                  <c:v>0.0920618556701031</c:v>
                </c:pt>
                <c:pt idx="158">
                  <c:v>0.0842093287827076</c:v>
                </c:pt>
                <c:pt idx="159">
                  <c:v>0.0868497432462603</c:v>
                </c:pt>
                <c:pt idx="160">
                  <c:v>0.087821851078636</c:v>
                </c:pt>
                <c:pt idx="161">
                  <c:v>0.0888976377952756</c:v>
                </c:pt>
                <c:pt idx="162">
                  <c:v>0.0859904480327496</c:v>
                </c:pt>
                <c:pt idx="163">
                  <c:v>0.0892742796157951</c:v>
                </c:pt>
                <c:pt idx="164">
                  <c:v>0.0953362535429013</c:v>
                </c:pt>
                <c:pt idx="165">
                  <c:v>0.0865984178687762</c:v>
                </c:pt>
                <c:pt idx="166">
                  <c:v>0.091298111403299</c:v>
                </c:pt>
                <c:pt idx="167">
                  <c:v>0.0909703828557669</c:v>
                </c:pt>
                <c:pt idx="168">
                  <c:v>0.0734460585853775</c:v>
                </c:pt>
                <c:pt idx="169">
                  <c:v>0.101995305164319</c:v>
                </c:pt>
                <c:pt idx="170">
                  <c:v>0.0867946081791181</c:v>
                </c:pt>
                <c:pt idx="171">
                  <c:v>0.0819437592501233</c:v>
                </c:pt>
                <c:pt idx="172">
                  <c:v>0.0884263959390863</c:v>
                </c:pt>
                <c:pt idx="173">
                  <c:v>0.085734149054505</c:v>
                </c:pt>
                <c:pt idx="174">
                  <c:v>0.0966162522430146</c:v>
                </c:pt>
                <c:pt idx="175">
                  <c:v>0.0918971779826767</c:v>
                </c:pt>
                <c:pt idx="176">
                  <c:v>0.0890813648293963</c:v>
                </c:pt>
                <c:pt idx="177">
                  <c:v>0.0928434657730971</c:v>
                </c:pt>
                <c:pt idx="178">
                  <c:v>0.0790795961493308</c:v>
                </c:pt>
                <c:pt idx="179">
                  <c:v>0.0953340402969247</c:v>
                </c:pt>
                <c:pt idx="180">
                  <c:v>0.0939698492462311</c:v>
                </c:pt>
                <c:pt idx="181">
                  <c:v>0.0861762328213419</c:v>
                </c:pt>
                <c:pt idx="182">
                  <c:v>0.093868572999725</c:v>
                </c:pt>
                <c:pt idx="183">
                  <c:v>0.0850894151764137</c:v>
                </c:pt>
                <c:pt idx="184">
                  <c:v>0.0862399193548387</c:v>
                </c:pt>
                <c:pt idx="185">
                  <c:v>0.0983836964160224</c:v>
                </c:pt>
                <c:pt idx="186">
                  <c:v>0.0931464174454828</c:v>
                </c:pt>
                <c:pt idx="187">
                  <c:v>0.0884261624936127</c:v>
                </c:pt>
                <c:pt idx="188">
                  <c:v>0.0958085528178986</c:v>
                </c:pt>
                <c:pt idx="189">
                  <c:v>0.0899049576162342</c:v>
                </c:pt>
                <c:pt idx="190">
                  <c:v>0.0906642728904847</c:v>
                </c:pt>
                <c:pt idx="191">
                  <c:v>0.0814250913520097</c:v>
                </c:pt>
                <c:pt idx="192">
                  <c:v>0.0872188699945145</c:v>
                </c:pt>
                <c:pt idx="193">
                  <c:v>0.104672897196262</c:v>
                </c:pt>
                <c:pt idx="194">
                  <c:v>0.0927829955511616</c:v>
                </c:pt>
                <c:pt idx="195">
                  <c:v>0.102278612118074</c:v>
                </c:pt>
                <c:pt idx="196">
                  <c:v>0.0952656496580747</c:v>
                </c:pt>
                <c:pt idx="197">
                  <c:v>0.0916732335172051</c:v>
                </c:pt>
                <c:pt idx="198">
                  <c:v>0.0930028401755745</c:v>
                </c:pt>
                <c:pt idx="199">
                  <c:v>0.0876824034334764</c:v>
                </c:pt>
                <c:pt idx="200">
                  <c:v>0.0972930927193528</c:v>
                </c:pt>
                <c:pt idx="201">
                  <c:v>0.12062324929972</c:v>
                </c:pt>
                <c:pt idx="202">
                  <c:v>0.0931389365351629</c:v>
                </c:pt>
                <c:pt idx="203">
                  <c:v>0.100478723404255</c:v>
                </c:pt>
                <c:pt idx="204">
                  <c:v>0.100908832717978</c:v>
                </c:pt>
                <c:pt idx="205">
                  <c:v>0.100647340275823</c:v>
                </c:pt>
                <c:pt idx="206">
                  <c:v>0.0922470767666497</c:v>
                </c:pt>
                <c:pt idx="207">
                  <c:v>0.10047404598246</c:v>
                </c:pt>
                <c:pt idx="208">
                  <c:v>0.0886113589057389</c:v>
                </c:pt>
                <c:pt idx="209">
                  <c:v>0.0979077508321445</c:v>
                </c:pt>
                <c:pt idx="210">
                  <c:v>0.0917744154057771</c:v>
                </c:pt>
                <c:pt idx="211">
                  <c:v>0.108770900557348</c:v>
                </c:pt>
                <c:pt idx="212">
                  <c:v>0.097029952177196</c:v>
                </c:pt>
                <c:pt idx="213">
                  <c:v>0.106711409395973</c:v>
                </c:pt>
                <c:pt idx="214">
                  <c:v>0.0939150943396226</c:v>
                </c:pt>
                <c:pt idx="215">
                  <c:v>0.112735693020179</c:v>
                </c:pt>
                <c:pt idx="216">
                  <c:v>0.0920652659812248</c:v>
                </c:pt>
                <c:pt idx="217">
                  <c:v>0.0863604072933933</c:v>
                </c:pt>
                <c:pt idx="218">
                  <c:v>0.10442568431824</c:v>
                </c:pt>
                <c:pt idx="219">
                  <c:v>0.0820206659012629</c:v>
                </c:pt>
                <c:pt idx="220">
                  <c:v>0.0923920192940144</c:v>
                </c:pt>
                <c:pt idx="221">
                  <c:v>0.0807664841704356</c:v>
                </c:pt>
                <c:pt idx="222">
                  <c:v>0.087773851590106</c:v>
                </c:pt>
                <c:pt idx="223">
                  <c:v>0.0872202884137245</c:v>
                </c:pt>
                <c:pt idx="224">
                  <c:v>0.0976314008572073</c:v>
                </c:pt>
                <c:pt idx="225">
                  <c:v>0.0740881628999776</c:v>
                </c:pt>
                <c:pt idx="226">
                  <c:v>0.0946542553191489</c:v>
                </c:pt>
                <c:pt idx="227">
                  <c:v>0.0847711065102369</c:v>
                </c:pt>
                <c:pt idx="228">
                  <c:v>0.0917831739023792</c:v>
                </c:pt>
                <c:pt idx="229">
                  <c:v>0.0715766099185788</c:v>
                </c:pt>
                <c:pt idx="230">
                  <c:v>0.0967329894374846</c:v>
                </c:pt>
                <c:pt idx="231">
                  <c:v>0.0807417974322396</c:v>
                </c:pt>
                <c:pt idx="232">
                  <c:v>0.0912055600106923</c:v>
                </c:pt>
                <c:pt idx="233">
                  <c:v>0.0875480769230769</c:v>
                </c:pt>
                <c:pt idx="234">
                  <c:v>0.0862029646522235</c:v>
                </c:pt>
                <c:pt idx="235">
                  <c:v>0.0926773455377574</c:v>
                </c:pt>
                <c:pt idx="236">
                  <c:v>0.0870724887072489</c:v>
                </c:pt>
                <c:pt idx="237">
                  <c:v>0.0964038727524204</c:v>
                </c:pt>
                <c:pt idx="238">
                  <c:v>0.0857673924588422</c:v>
                </c:pt>
                <c:pt idx="239">
                  <c:v>0.100433526011561</c:v>
                </c:pt>
                <c:pt idx="240">
                  <c:v>0.0997303774715398</c:v>
                </c:pt>
                <c:pt idx="241">
                  <c:v>0.0866152208621607</c:v>
                </c:pt>
                <c:pt idx="242">
                  <c:v>0.106258770698849</c:v>
                </c:pt>
                <c:pt idx="243">
                  <c:v>0.0915497076023391</c:v>
                </c:pt>
                <c:pt idx="244">
                  <c:v>0.100449385052034</c:v>
                </c:pt>
                <c:pt idx="245">
                  <c:v>0.0904350175628208</c:v>
                </c:pt>
                <c:pt idx="246">
                  <c:v>0.0945330296127563</c:v>
                </c:pt>
                <c:pt idx="247">
                  <c:v>0.102498712004122</c:v>
                </c:pt>
                <c:pt idx="248">
                  <c:v>0.0873828406633021</c:v>
                </c:pt>
                <c:pt idx="249">
                  <c:v>0.103125</c:v>
                </c:pt>
                <c:pt idx="250">
                  <c:v>0.0894441735738664</c:v>
                </c:pt>
                <c:pt idx="251">
                  <c:v>0.0974555403556771</c:v>
                </c:pt>
                <c:pt idx="252">
                  <c:v>0.0959173258484307</c:v>
                </c:pt>
                <c:pt idx="253">
                  <c:v>0.0922711685571089</c:v>
                </c:pt>
                <c:pt idx="254">
                  <c:v>0.103919956140351</c:v>
                </c:pt>
                <c:pt idx="255">
                  <c:v>0.0957673331602181</c:v>
                </c:pt>
                <c:pt idx="256">
                  <c:v>0.0790603386596709</c:v>
                </c:pt>
                <c:pt idx="257">
                  <c:v>0.102047685834502</c:v>
                </c:pt>
                <c:pt idx="258">
                  <c:v>0.0894079304725692</c:v>
                </c:pt>
                <c:pt idx="259">
                  <c:v>0.0931261056355825</c:v>
                </c:pt>
                <c:pt idx="260">
                  <c:v>0.0968626342566422</c:v>
                </c:pt>
                <c:pt idx="261">
                  <c:v>0.0935325946920896</c:v>
                </c:pt>
                <c:pt idx="262">
                  <c:v>0.0857249440437702</c:v>
                </c:pt>
                <c:pt idx="263">
                  <c:v>0.0988541344069371</c:v>
                </c:pt>
                <c:pt idx="264">
                  <c:v>0.0974233529028049</c:v>
                </c:pt>
                <c:pt idx="265">
                  <c:v>0.105211930926217</c:v>
                </c:pt>
                <c:pt idx="266">
                  <c:v>0.098060486522025</c:v>
                </c:pt>
                <c:pt idx="267">
                  <c:v>0.0981234567901234</c:v>
                </c:pt>
                <c:pt idx="268">
                  <c:v>0.0908623223909848</c:v>
                </c:pt>
                <c:pt idx="269">
                  <c:v>0.0869898590155825</c:v>
                </c:pt>
                <c:pt idx="270">
                  <c:v>0.0971281741233373</c:v>
                </c:pt>
                <c:pt idx="271">
                  <c:v>0.097452229299363</c:v>
                </c:pt>
                <c:pt idx="272">
                  <c:v>0.0694333599361532</c:v>
                </c:pt>
                <c:pt idx="273">
                  <c:v>0.123093030212384</c:v>
                </c:pt>
                <c:pt idx="274">
                  <c:v>0.0900876232201533</c:v>
                </c:pt>
                <c:pt idx="275">
                  <c:v>0.0987708066581306</c:v>
                </c:pt>
                <c:pt idx="276">
                  <c:v>0.107515378443434</c:v>
                </c:pt>
                <c:pt idx="277">
                  <c:v>0.105206073752712</c:v>
                </c:pt>
                <c:pt idx="278">
                  <c:v>0.0923076923076923</c:v>
                </c:pt>
                <c:pt idx="279">
                  <c:v>0.0996474358974359</c:v>
                </c:pt>
                <c:pt idx="280">
                  <c:v>0.103357070193286</c:v>
                </c:pt>
                <c:pt idx="281">
                  <c:v>0.105974534769833</c:v>
                </c:pt>
                <c:pt idx="282">
                  <c:v>0.120211852275981</c:v>
                </c:pt>
                <c:pt idx="283">
                  <c:v>0.0957453051643192</c:v>
                </c:pt>
                <c:pt idx="284">
                  <c:v>0.10761421319797</c:v>
                </c:pt>
                <c:pt idx="285">
                  <c:v>0.116835994194485</c:v>
                </c:pt>
                <c:pt idx="286">
                  <c:v>0.105646417445483</c:v>
                </c:pt>
                <c:pt idx="287">
                  <c:v>0.0906696764484575</c:v>
                </c:pt>
                <c:pt idx="288">
                  <c:v>0.126373879052656</c:v>
                </c:pt>
                <c:pt idx="289">
                  <c:v>0.110791366906475</c:v>
                </c:pt>
                <c:pt idx="290">
                  <c:v>0.101253064560065</c:v>
                </c:pt>
                <c:pt idx="291">
                  <c:v>0.114424890006285</c:v>
                </c:pt>
                <c:pt idx="292">
                  <c:v>0.0515195369030391</c:v>
                </c:pt>
                <c:pt idx="293">
                  <c:v>0.22163146394756</c:v>
                </c:pt>
                <c:pt idx="294">
                  <c:v>0.10233918128655</c:v>
                </c:pt>
                <c:pt idx="295">
                  <c:v>0.113219373219373</c:v>
                </c:pt>
                <c:pt idx="296">
                  <c:v>0.106655665566557</c:v>
                </c:pt>
                <c:pt idx="297">
                  <c:v>0.104663501815135</c:v>
                </c:pt>
                <c:pt idx="298">
                  <c:v>0.0923702950152594</c:v>
                </c:pt>
                <c:pt idx="299">
                  <c:v>0.100188976377953</c:v>
                </c:pt>
                <c:pt idx="300">
                  <c:v>0.0921748233446741</c:v>
                </c:pt>
                <c:pt idx="301">
                  <c:v>0.0958480219349784</c:v>
                </c:pt>
                <c:pt idx="302">
                  <c:v>0.0985760517799353</c:v>
                </c:pt>
                <c:pt idx="303">
                  <c:v>0.081537565521258</c:v>
                </c:pt>
                <c:pt idx="304">
                  <c:v>0.0830588235294117</c:v>
                </c:pt>
                <c:pt idx="305">
                  <c:v>0.0907917174177832</c:v>
                </c:pt>
                <c:pt idx="306">
                  <c:v>0.0842967470161479</c:v>
                </c:pt>
                <c:pt idx="307">
                  <c:v>0.0896948356807512</c:v>
                </c:pt>
                <c:pt idx="308">
                  <c:v>0.0828207592503604</c:v>
                </c:pt>
                <c:pt idx="309">
                  <c:v>0.0814729867482161</c:v>
                </c:pt>
                <c:pt idx="310">
                  <c:v>0.0776470588235294</c:v>
                </c:pt>
                <c:pt idx="311">
                  <c:v>0.0822774659182037</c:v>
                </c:pt>
                <c:pt idx="312">
                  <c:v>0.0762024048096192</c:v>
                </c:pt>
                <c:pt idx="313">
                  <c:v>0.0952852305287835</c:v>
                </c:pt>
                <c:pt idx="314">
                  <c:v>0.0699871740059854</c:v>
                </c:pt>
                <c:pt idx="315">
                  <c:v>0.0814551004833376</c:v>
                </c:pt>
                <c:pt idx="316">
                  <c:v>0.0928952991452991</c:v>
                </c:pt>
                <c:pt idx="317">
                  <c:v>0.0691761669176167</c:v>
                </c:pt>
                <c:pt idx="318">
                  <c:v>0.0901579586877278</c:v>
                </c:pt>
                <c:pt idx="319">
                  <c:v>0.0922205809945839</c:v>
                </c:pt>
                <c:pt idx="320">
                  <c:v>0.0756974716652136</c:v>
                </c:pt>
                <c:pt idx="321">
                  <c:v>0.0816838215888097</c:v>
                </c:pt>
                <c:pt idx="322">
                  <c:v>0.0846640488656195</c:v>
                </c:pt>
                <c:pt idx="323">
                  <c:v>0.0799697084437713</c:v>
                </c:pt>
                <c:pt idx="324">
                  <c:v>0.0989915195966078</c:v>
                </c:pt>
                <c:pt idx="325">
                  <c:v>0.0928932842686292</c:v>
                </c:pt>
                <c:pt idx="326">
                  <c:v>0.0848415773877365</c:v>
                </c:pt>
                <c:pt idx="327">
                  <c:v>0.0898887973640856</c:v>
                </c:pt>
                <c:pt idx="328">
                  <c:v>0.0796094459582198</c:v>
                </c:pt>
                <c:pt idx="329">
                  <c:v>0.0779771249159004</c:v>
                </c:pt>
                <c:pt idx="330">
                  <c:v>0.0974740760436054</c:v>
                </c:pt>
                <c:pt idx="331">
                  <c:v>0.0841982135261591</c:v>
                </c:pt>
                <c:pt idx="332">
                  <c:v>0.0908058528062896</c:v>
                </c:pt>
                <c:pt idx="333">
                  <c:v>0.0827093083723349</c:v>
                </c:pt>
                <c:pt idx="334">
                  <c:v>0.0786815642458101</c:v>
                </c:pt>
                <c:pt idx="335">
                  <c:v>0.087705281846427</c:v>
                </c:pt>
                <c:pt idx="336">
                  <c:v>0.0726819126819127</c:v>
                </c:pt>
                <c:pt idx="337">
                  <c:v>0.0800052687038988</c:v>
                </c:pt>
                <c:pt idx="338">
                  <c:v>0.0828817422132185</c:v>
                </c:pt>
                <c:pt idx="339">
                  <c:v>0.0889571948998178</c:v>
                </c:pt>
                <c:pt idx="340">
                  <c:v>0.0757560975609756</c:v>
                </c:pt>
                <c:pt idx="341">
                  <c:v>0.0938095238095238</c:v>
                </c:pt>
                <c:pt idx="342">
                  <c:v>0.0738299274884641</c:v>
                </c:pt>
                <c:pt idx="343">
                  <c:v>0.0881216803476581</c:v>
                </c:pt>
                <c:pt idx="344">
                  <c:v>0.0926908893709327</c:v>
                </c:pt>
                <c:pt idx="345">
                  <c:v>0.0847233691164327</c:v>
                </c:pt>
                <c:pt idx="346">
                  <c:v>0.0785969084423305</c:v>
                </c:pt>
                <c:pt idx="347">
                  <c:v>0.0896672978090343</c:v>
                </c:pt>
                <c:pt idx="348">
                  <c:v>0.0890870933892969</c:v>
                </c:pt>
                <c:pt idx="349">
                  <c:v>0.0894414893617021</c:v>
                </c:pt>
                <c:pt idx="350">
                  <c:v>0.084707609493516</c:v>
                </c:pt>
                <c:pt idx="351">
                  <c:v>0.0947845804988662</c:v>
                </c:pt>
                <c:pt idx="352">
                  <c:v>0.103009194761772</c:v>
                </c:pt>
                <c:pt idx="353">
                  <c:v>0.0911891279728199</c:v>
                </c:pt>
                <c:pt idx="354">
                  <c:v>0.0754943679599499</c:v>
                </c:pt>
                <c:pt idx="355">
                  <c:v>0.111004953998585</c:v>
                </c:pt>
                <c:pt idx="356">
                  <c:v>0.0942988204456094</c:v>
                </c:pt>
                <c:pt idx="357">
                  <c:v>0.0930981000387747</c:v>
                </c:pt>
                <c:pt idx="358">
                  <c:v>0.0950855365474339</c:v>
                </c:pt>
                <c:pt idx="359">
                  <c:v>0.103332304844184</c:v>
                </c:pt>
                <c:pt idx="360">
                  <c:v>0.09900959455277</c:v>
                </c:pt>
                <c:pt idx="361">
                  <c:v>0.0837908496732026</c:v>
                </c:pt>
                <c:pt idx="362">
                  <c:v>0.0957280947926411</c:v>
                </c:pt>
                <c:pt idx="363">
                  <c:v>0.0877801879971077</c:v>
                </c:pt>
                <c:pt idx="364">
                  <c:v>0.104791194561347</c:v>
                </c:pt>
                <c:pt idx="365">
                  <c:v>0.108627696155048</c:v>
                </c:pt>
                <c:pt idx="366">
                  <c:v>0.089281914893617</c:v>
                </c:pt>
                <c:pt idx="367">
                  <c:v>0.0970547756674924</c:v>
                </c:pt>
                <c:pt idx="368">
                  <c:v>0.0946041055718475</c:v>
                </c:pt>
                <c:pt idx="369">
                  <c:v>0.107295685724307</c:v>
                </c:pt>
                <c:pt idx="370">
                  <c:v>0.0982880434782609</c:v>
                </c:pt>
                <c:pt idx="371">
                  <c:v>0.0926858877086494</c:v>
                </c:pt>
                <c:pt idx="372">
                  <c:v>0.103257219610477</c:v>
                </c:pt>
                <c:pt idx="373">
                  <c:v>0.103054367745877</c:v>
                </c:pt>
                <c:pt idx="374">
                  <c:v>0.100633675316838</c:v>
                </c:pt>
                <c:pt idx="375">
                  <c:v>0.0996857816182246</c:v>
                </c:pt>
                <c:pt idx="376">
                  <c:v>0.0796837944664031</c:v>
                </c:pt>
                <c:pt idx="377">
                  <c:v>0.114805109728136</c:v>
                </c:pt>
                <c:pt idx="378">
                  <c:v>0.0835981547924141</c:v>
                </c:pt>
                <c:pt idx="379">
                  <c:v>0.0931287343834872</c:v>
                </c:pt>
                <c:pt idx="380">
                  <c:v>0.0956385315343583</c:v>
                </c:pt>
                <c:pt idx="381">
                  <c:v>0.081659074562455</c:v>
                </c:pt>
                <c:pt idx="382">
                  <c:v>0.0864530225782957</c:v>
                </c:pt>
                <c:pt idx="383">
                  <c:v>0.0916771120581599</c:v>
                </c:pt>
                <c:pt idx="384">
                  <c:v>0.0873898139079334</c:v>
                </c:pt>
                <c:pt idx="385">
                  <c:v>0.083184216563432</c:v>
                </c:pt>
                <c:pt idx="386">
                  <c:v>0.0900473933649289</c:v>
                </c:pt>
                <c:pt idx="387">
                  <c:v>0.101534859521332</c:v>
                </c:pt>
                <c:pt idx="388">
                  <c:v>0.0971509971509971</c:v>
                </c:pt>
                <c:pt idx="389">
                  <c:v>0.0880664227413453</c:v>
                </c:pt>
                <c:pt idx="390">
                  <c:v>0.082742578644218</c:v>
                </c:pt>
                <c:pt idx="391">
                  <c:v>0.0754043126684636</c:v>
                </c:pt>
                <c:pt idx="392">
                  <c:v>0.0813605442176871</c:v>
                </c:pt>
                <c:pt idx="393">
                  <c:v>0.0868213457076566</c:v>
                </c:pt>
                <c:pt idx="394">
                  <c:v>0.0647562189054726</c:v>
                </c:pt>
                <c:pt idx="395">
                  <c:v>0.0895688153310104</c:v>
                </c:pt>
                <c:pt idx="396">
                  <c:v>0.0778577476714649</c:v>
                </c:pt>
                <c:pt idx="397">
                  <c:v>0.08002079002079</c:v>
                </c:pt>
                <c:pt idx="398">
                  <c:v>0.0829512051734274</c:v>
                </c:pt>
                <c:pt idx="399">
                  <c:v>0.0711853720050441</c:v>
                </c:pt>
                <c:pt idx="400">
                  <c:v>0.0982506102522376</c:v>
                </c:pt>
                <c:pt idx="401">
                  <c:v>0.0957401032702237</c:v>
                </c:pt>
                <c:pt idx="402">
                  <c:v>0.0811238622872972</c:v>
                </c:pt>
                <c:pt idx="403">
                  <c:v>0.076479660690187</c:v>
                </c:pt>
                <c:pt idx="404">
                  <c:v>0.0785342019543974</c:v>
                </c:pt>
                <c:pt idx="405">
                  <c:v>0.0589418452120682</c:v>
                </c:pt>
                <c:pt idx="406">
                  <c:v>0.0919033713830634</c:v>
                </c:pt>
                <c:pt idx="407">
                  <c:v>0.07203677793324</c:v>
                </c:pt>
                <c:pt idx="408">
                  <c:v>0.0708630527817404</c:v>
                </c:pt>
                <c:pt idx="409">
                  <c:v>0.0844988344988345</c:v>
                </c:pt>
                <c:pt idx="410">
                  <c:v>0.0799906607518095</c:v>
                </c:pt>
                <c:pt idx="411">
                  <c:v>0.0699361219864001</c:v>
                </c:pt>
                <c:pt idx="412">
                  <c:v>0.0707237665915352</c:v>
                </c:pt>
                <c:pt idx="413">
                  <c:v>0.0755455904334828</c:v>
                </c:pt>
                <c:pt idx="414">
                  <c:v>0.0672475247524752</c:v>
                </c:pt>
                <c:pt idx="415">
                  <c:v>0.0</c:v>
                </c:pt>
                <c:pt idx="416">
                  <c:v>0.0764992583174401</c:v>
                </c:pt>
                <c:pt idx="417">
                  <c:v>0.0704564144736842</c:v>
                </c:pt>
                <c:pt idx="418">
                  <c:v>0.0814046488377905</c:v>
                </c:pt>
                <c:pt idx="419">
                  <c:v>0.0715374271627073</c:v>
                </c:pt>
                <c:pt idx="420">
                  <c:v>0.0873706491063029</c:v>
                </c:pt>
                <c:pt idx="421">
                  <c:v>0.0753286147623862</c:v>
                </c:pt>
                <c:pt idx="422">
                  <c:v>0.0826397146254459</c:v>
                </c:pt>
                <c:pt idx="423">
                  <c:v>0.0749423773460652</c:v>
                </c:pt>
                <c:pt idx="424">
                  <c:v>0.0771843523073319</c:v>
                </c:pt>
                <c:pt idx="425">
                  <c:v>0.0654681298155498</c:v>
                </c:pt>
                <c:pt idx="426">
                  <c:v>0.0714673913043478</c:v>
                </c:pt>
                <c:pt idx="427">
                  <c:v>0.0777832756061356</c:v>
                </c:pt>
                <c:pt idx="428">
                  <c:v>0.0815656565656565</c:v>
                </c:pt>
                <c:pt idx="429">
                  <c:v>0.0774744027303754</c:v>
                </c:pt>
                <c:pt idx="430">
                  <c:v>0.0706315789473684</c:v>
                </c:pt>
                <c:pt idx="431">
                  <c:v>0.0692073170731707</c:v>
                </c:pt>
                <c:pt idx="432">
                  <c:v>0.0749200255918106</c:v>
                </c:pt>
                <c:pt idx="433">
                  <c:v>0.0683411537399945</c:v>
                </c:pt>
                <c:pt idx="434">
                  <c:v>0.0743806306306306</c:v>
                </c:pt>
                <c:pt idx="435">
                  <c:v>0.0695067264573991</c:v>
                </c:pt>
                <c:pt idx="436">
                  <c:v>0.0687628563032618</c:v>
                </c:pt>
                <c:pt idx="437">
                  <c:v>0.066109785202864</c:v>
                </c:pt>
                <c:pt idx="438">
                  <c:v>0.0715997770345596</c:v>
                </c:pt>
                <c:pt idx="439">
                  <c:v>0.0600839234198793</c:v>
                </c:pt>
                <c:pt idx="440">
                  <c:v>0.0553772766695577</c:v>
                </c:pt>
                <c:pt idx="441">
                  <c:v>0.0696658851113716</c:v>
                </c:pt>
                <c:pt idx="442">
                  <c:v>0.0547855811062772</c:v>
                </c:pt>
                <c:pt idx="443">
                  <c:v>0.0580299785867238</c:v>
                </c:pt>
                <c:pt idx="444">
                  <c:v>0.0648630136986301</c:v>
                </c:pt>
                <c:pt idx="445">
                  <c:v>0.0634915254237288</c:v>
                </c:pt>
                <c:pt idx="446">
                  <c:v>0.0496472097498396</c:v>
                </c:pt>
                <c:pt idx="447">
                  <c:v>0.0611258278145695</c:v>
                </c:pt>
                <c:pt idx="448">
                  <c:v>0.0628543499511241</c:v>
                </c:pt>
                <c:pt idx="449">
                  <c:v>0.0547254150702426</c:v>
                </c:pt>
                <c:pt idx="450">
                  <c:v>0.0639648767308342</c:v>
                </c:pt>
                <c:pt idx="451">
                  <c:v>0.0631936127744511</c:v>
                </c:pt>
                <c:pt idx="452">
                  <c:v>0.0631091421667338</c:v>
                </c:pt>
                <c:pt idx="453">
                  <c:v>0.0613442726412117</c:v>
                </c:pt>
                <c:pt idx="454">
                  <c:v>0.0745368811047491</c:v>
                </c:pt>
                <c:pt idx="455">
                  <c:v>0.0645304193738925</c:v>
                </c:pt>
                <c:pt idx="456">
                  <c:v>0.0680701754385965</c:v>
                </c:pt>
                <c:pt idx="457">
                  <c:v>0.0684210526315789</c:v>
                </c:pt>
                <c:pt idx="458">
                  <c:v>0.0668370824812543</c:v>
                </c:pt>
                <c:pt idx="459">
                  <c:v>0.067506067961165</c:v>
                </c:pt>
                <c:pt idx="460">
                  <c:v>0.0664814171587357</c:v>
                </c:pt>
                <c:pt idx="461">
                  <c:v>0.0645933014354067</c:v>
                </c:pt>
                <c:pt idx="462">
                  <c:v>0.0689483747609943</c:v>
                </c:pt>
                <c:pt idx="463">
                  <c:v>0.0590379444278458</c:v>
                </c:pt>
                <c:pt idx="464">
                  <c:v>0.0714985308521058</c:v>
                </c:pt>
                <c:pt idx="465">
                  <c:v>0.0652631578947368</c:v>
                </c:pt>
                <c:pt idx="466">
                  <c:v>0.0652941176470588</c:v>
                </c:pt>
                <c:pt idx="467">
                  <c:v>0.0656569214512152</c:v>
                </c:pt>
                <c:pt idx="468">
                  <c:v>0.0577503974562798</c:v>
                </c:pt>
                <c:pt idx="469">
                  <c:v>0.0697851697851698</c:v>
                </c:pt>
                <c:pt idx="470">
                  <c:v>0.0642877291960508</c:v>
                </c:pt>
                <c:pt idx="471">
                  <c:v>0.0622838250254323</c:v>
                </c:pt>
                <c:pt idx="472">
                  <c:v>0.0629518823236101</c:v>
                </c:pt>
                <c:pt idx="473">
                  <c:v>0.069177320733741</c:v>
                </c:pt>
                <c:pt idx="474">
                  <c:v>0.0608124253285543</c:v>
                </c:pt>
                <c:pt idx="475">
                  <c:v>0.0668763102725367</c:v>
                </c:pt>
                <c:pt idx="476">
                  <c:v>0.0628042843232716</c:v>
                </c:pt>
                <c:pt idx="477">
                  <c:v>0.0617822811119771</c:v>
                </c:pt>
                <c:pt idx="478">
                  <c:v>0.0</c:v>
                </c:pt>
                <c:pt idx="479">
                  <c:v>0.0</c:v>
                </c:pt>
                <c:pt idx="480">
                  <c:v>0.0</c:v>
                </c:pt>
                <c:pt idx="481">
                  <c:v>0.0</c:v>
                </c:pt>
                <c:pt idx="482">
                  <c:v>0.0</c:v>
                </c:pt>
                <c:pt idx="483">
                  <c:v>0.0</c:v>
                </c:pt>
                <c:pt idx="484">
                  <c:v>0.0</c:v>
                </c:pt>
                <c:pt idx="485">
                  <c:v>0.0</c:v>
                </c:pt>
                <c:pt idx="486">
                  <c:v>0.0</c:v>
                </c:pt>
                <c:pt idx="487">
                  <c:v>0.0</c:v>
                </c:pt>
                <c:pt idx="488">
                  <c:v>0.0</c:v>
                </c:pt>
                <c:pt idx="489">
                  <c:v>0.0</c:v>
                </c:pt>
                <c:pt idx="490">
                  <c:v>0.0</c:v>
                </c:pt>
                <c:pt idx="491">
                  <c:v>0.0</c:v>
                </c:pt>
                <c:pt idx="492">
                  <c:v>0.0</c:v>
                </c:pt>
                <c:pt idx="493">
                  <c:v>0.0</c:v>
                </c:pt>
                <c:pt idx="494">
                  <c:v>0.0</c:v>
                </c:pt>
                <c:pt idx="495">
                  <c:v>0.0</c:v>
                </c:pt>
                <c:pt idx="496">
                  <c:v>0.0</c:v>
                </c:pt>
                <c:pt idx="497">
                  <c:v>0.0</c:v>
                </c:pt>
                <c:pt idx="498">
                  <c:v>0.0</c:v>
                </c:pt>
                <c:pt idx="499">
                  <c:v>0.0</c:v>
                </c:pt>
                <c:pt idx="500">
                  <c:v>0.0</c:v>
                </c:pt>
                <c:pt idx="501">
                  <c:v>0.0</c:v>
                </c:pt>
                <c:pt idx="502">
                  <c:v>0.0</c:v>
                </c:pt>
                <c:pt idx="503">
                  <c:v>0.0</c:v>
                </c:pt>
                <c:pt idx="504">
                  <c:v>0.0</c:v>
                </c:pt>
                <c:pt idx="505">
                  <c:v>0.0</c:v>
                </c:pt>
                <c:pt idx="506">
                  <c:v>0.0</c:v>
                </c:pt>
                <c:pt idx="507">
                  <c:v>0.0</c:v>
                </c:pt>
                <c:pt idx="508">
                  <c:v>0.0</c:v>
                </c:pt>
                <c:pt idx="509">
                  <c:v>0.0</c:v>
                </c:pt>
                <c:pt idx="510">
                  <c:v>0.0</c:v>
                </c:pt>
                <c:pt idx="511">
                  <c:v>0.0</c:v>
                </c:pt>
                <c:pt idx="512">
                  <c:v>0.0</c:v>
                </c:pt>
                <c:pt idx="513">
                  <c:v>0.0</c:v>
                </c:pt>
                <c:pt idx="514">
                  <c:v>0.0</c:v>
                </c:pt>
                <c:pt idx="515">
                  <c:v>0.0</c:v>
                </c:pt>
                <c:pt idx="516">
                  <c:v>0.0</c:v>
                </c:pt>
                <c:pt idx="517">
                  <c:v>0.0</c:v>
                </c:pt>
                <c:pt idx="518">
                  <c:v>0.0</c:v>
                </c:pt>
                <c:pt idx="519">
                  <c:v>0.0</c:v>
                </c:pt>
                <c:pt idx="520">
                  <c:v>0.0</c:v>
                </c:pt>
                <c:pt idx="521">
                  <c:v>0.0</c:v>
                </c:pt>
                <c:pt idx="522">
                  <c:v>0.0</c:v>
                </c:pt>
                <c:pt idx="523">
                  <c:v>0.0</c:v>
                </c:pt>
                <c:pt idx="524">
                  <c:v>0.0</c:v>
                </c:pt>
                <c:pt idx="525">
                  <c:v>0.0</c:v>
                </c:pt>
                <c:pt idx="526">
                  <c:v>0.0</c:v>
                </c:pt>
                <c:pt idx="527">
                  <c:v>0.0</c:v>
                </c:pt>
                <c:pt idx="528">
                  <c:v>0.0</c:v>
                </c:pt>
                <c:pt idx="529">
                  <c:v>0.0</c:v>
                </c:pt>
                <c:pt idx="530">
                  <c:v>0.0</c:v>
                </c:pt>
                <c:pt idx="531">
                  <c:v>0.0</c:v>
                </c:pt>
                <c:pt idx="532">
                  <c:v>0.0</c:v>
                </c:pt>
                <c:pt idx="533">
                  <c:v>0.0</c:v>
                </c:pt>
                <c:pt idx="534">
                  <c:v>0.0</c:v>
                </c:pt>
                <c:pt idx="535">
                  <c:v>0.0</c:v>
                </c:pt>
                <c:pt idx="536">
                  <c:v>0.0</c:v>
                </c:pt>
                <c:pt idx="537">
                  <c:v>0.0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46352904"/>
        <c:axId val="-2146355816"/>
      </c:scatterChart>
      <c:valAx>
        <c:axId val="-2146346376"/>
        <c:scaling>
          <c:orientation val="minMax"/>
          <c:min val="20000.0"/>
        </c:scaling>
        <c:delete val="0"/>
        <c:axPos val="b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-2146349400"/>
        <c:crosses val="autoZero"/>
        <c:crossBetween val="midCat"/>
      </c:valAx>
      <c:valAx>
        <c:axId val="-2146349400"/>
        <c:scaling>
          <c:orientation val="minMax"/>
          <c:min val="10.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" sourceLinked="1"/>
        <c:majorTickMark val="out"/>
        <c:minorTickMark val="none"/>
        <c:tickLblPos val="nextTo"/>
        <c:spPr>
          <a:ln w="3175">
            <a:solidFill>
              <a:srgbClr val="339966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9966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-2146346376"/>
        <c:crosses val="autoZero"/>
        <c:crossBetween val="midCat"/>
      </c:valAx>
      <c:valAx>
        <c:axId val="-2146352904"/>
        <c:scaling>
          <c:orientation val="minMax"/>
        </c:scaling>
        <c:delete val="1"/>
        <c:axPos val="b"/>
        <c:numFmt formatCode="#,##0" sourceLinked="1"/>
        <c:majorTickMark val="out"/>
        <c:minorTickMark val="none"/>
        <c:tickLblPos val="nextTo"/>
        <c:crossAx val="-2146355816"/>
        <c:crosses val="autoZero"/>
        <c:crossBetween val="midCat"/>
      </c:valAx>
      <c:valAx>
        <c:axId val="-2146355816"/>
        <c:scaling>
          <c:orientation val="minMax"/>
        </c:scaling>
        <c:delete val="0"/>
        <c:axPos val="r"/>
        <c:numFmt formatCode="\$#,##0.000" sourceLinked="0"/>
        <c:majorTickMark val="cross"/>
        <c:minorTickMark val="none"/>
        <c:tickLblPos val="nextTo"/>
        <c:spPr>
          <a:ln w="3175">
            <a:solidFill>
              <a:srgbClr val="DD0806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DD0806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-2146352904"/>
        <c:crosses val="max"/>
        <c:crossBetween val="midCat"/>
      </c:valAx>
      <c:spPr>
        <a:solidFill>
          <a:srgbClr val="CDCDCD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09666493603467"/>
          <c:y val="0.0238025134169355"/>
          <c:w val="0.154074074074074"/>
          <c:h val="0.130718954248366"/>
        </c:manualLayout>
      </c:layout>
      <c:overlay val="0"/>
      <c:spPr>
        <a:solidFill>
          <a:srgbClr val="FFFFFF">
            <a:alpha val="80000"/>
          </a:srgbClr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216" workbookViewId="0"/>
  </sheetViews>
  <pageMargins left="0.75" right="0.75" top="1" bottom="1" header="0.5" footer="0.5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219" workbookViewId="0"/>
  </sheetViews>
  <pageMargins left="0.75" right="0.75" top="1" bottom="1" header="0.5" footer="0.5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66620" cy="582671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63500</xdr:colOff>
      <xdr:row>13</xdr:row>
      <xdr:rowOff>76200</xdr:rowOff>
    </xdr:from>
    <xdr:to>
      <xdr:col>37</xdr:col>
      <xdr:colOff>127000</xdr:colOff>
      <xdr:row>59</xdr:row>
      <xdr:rowOff>76200</xdr:rowOff>
    </xdr:to>
    <xdr:graphicFrame macro="">
      <xdr:nvGraphicFramePr>
        <xdr:cNvPr id="1072" name="Chart 4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571050" cy="582808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1066800</xdr:colOff>
      <xdr:row>23</xdr:row>
      <xdr:rowOff>12700</xdr:rowOff>
    </xdr:from>
    <xdr:ext cx="101600" cy="215900"/>
    <xdr:sp macro="" textlink="">
      <xdr:nvSpPr>
        <xdr:cNvPr id="2058" name="Text Box 10"/>
        <xdr:cNvSpPr txBox="1">
          <a:spLocks noChangeArrowheads="1"/>
        </xdr:cNvSpPr>
      </xdr:nvSpPr>
      <xdr:spPr bwMode="auto">
        <a:xfrm>
          <a:off x="3009900" y="3810000"/>
          <a:ext cx="1016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</xdr:wsDr>
</file>

<file path=xl/tables/table1.xml><?xml version="1.0" encoding="utf-8"?>
<table xmlns="http://schemas.openxmlformats.org/spreadsheetml/2006/main" id="1" name="List1" displayName="List1" ref="A1:D104" totalsRowShown="0">
  <autoFilter ref="A1:D104"/>
  <tableColumns count="4">
    <tableColumn id="1" name="Date" dataDxfId="3"/>
    <tableColumn id="2" name="$" dataDxfId="2"/>
    <tableColumn id="3" name="Item" dataDxfId="1"/>
    <tableColumn id="4" name="Mileage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4" Type="http://schemas.openxmlformats.org/officeDocument/2006/relationships/table" Target="../tables/table1.xml"/><Relationship Id="rId5" Type="http://schemas.openxmlformats.org/officeDocument/2006/relationships/comments" Target="../comments2.xml"/><Relationship Id="rId1" Type="http://schemas.openxmlformats.org/officeDocument/2006/relationships/hyperlink" Target="http://www.toyota.com/owners/web/pages/home" TargetMode="External"/><Relationship Id="rId2" Type="http://schemas.openxmlformats.org/officeDocument/2006/relationships/drawing" Target="../drawings/drawing4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3.vml"/><Relationship Id="rId2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708"/>
  <sheetViews>
    <sheetView tabSelected="1" showRuler="0" zoomScale="150" zoomScaleNormal="150" zoomScalePageLayoutView="150" workbookViewId="0">
      <pane ySplit="1" topLeftCell="A447" activePane="bottomLeft" state="frozen"/>
      <selection pane="bottomLeft" activeCell="F483" sqref="F483"/>
    </sheetView>
  </sheetViews>
  <sheetFormatPr baseColWidth="10" defaultColWidth="9.42578125" defaultRowHeight="11" x14ac:dyDescent="0"/>
  <cols>
    <col min="1" max="1" width="7.140625" style="3" bestFit="1" customWidth="1"/>
    <col min="2" max="2" width="6.7109375" style="4" bestFit="1" customWidth="1"/>
    <col min="3" max="3" width="6" style="5" customWidth="1"/>
    <col min="4" max="4" width="5.140625" style="6" customWidth="1"/>
    <col min="5" max="5" width="5" style="11" customWidth="1"/>
    <col min="6" max="6" width="6" style="8" customWidth="1"/>
    <col min="7" max="7" width="4.140625" style="8" bestFit="1" customWidth="1"/>
    <col min="8" max="8" width="3.42578125" style="16" bestFit="1" customWidth="1"/>
    <col min="9" max="9" width="5.5703125" style="4" customWidth="1"/>
    <col min="10" max="10" width="4.85546875" style="51" customWidth="1"/>
    <col min="11" max="11" width="5.7109375" style="7" bestFit="1" customWidth="1"/>
    <col min="12" max="12" width="6" style="10" customWidth="1"/>
    <col min="13" max="13" width="20" style="9" bestFit="1" customWidth="1"/>
    <col min="14" max="14" width="9.42578125" style="9" customWidth="1"/>
    <col min="15" max="15" width="9.140625" style="9" bestFit="1" customWidth="1"/>
    <col min="16" max="16" width="4.5703125" style="9" bestFit="1" customWidth="1"/>
    <col min="17" max="17" width="5.5703125" style="9" bestFit="1" customWidth="1"/>
    <col min="18" max="18" width="3.42578125" style="9" bestFit="1" customWidth="1"/>
    <col min="19" max="16384" width="9.42578125" style="9"/>
  </cols>
  <sheetData>
    <row r="1" spans="1:20" ht="12" customHeight="1" thickBot="1">
      <c r="A1" s="28" t="s">
        <v>192</v>
      </c>
      <c r="B1" s="29" t="s">
        <v>65</v>
      </c>
      <c r="C1" s="29" t="s">
        <v>154</v>
      </c>
      <c r="D1" s="29" t="s">
        <v>178</v>
      </c>
      <c r="E1" s="29" t="s">
        <v>57</v>
      </c>
      <c r="F1" s="29" t="s">
        <v>153</v>
      </c>
      <c r="G1" s="29" t="s">
        <v>124</v>
      </c>
      <c r="H1" s="30" t="s">
        <v>125</v>
      </c>
      <c r="I1" s="29" t="s">
        <v>123</v>
      </c>
      <c r="J1" s="50" t="s">
        <v>98</v>
      </c>
      <c r="K1" s="31" t="s">
        <v>265</v>
      </c>
      <c r="L1" s="29" t="s">
        <v>126</v>
      </c>
      <c r="M1" s="9" t="s">
        <v>191</v>
      </c>
      <c r="N1" s="102" t="s">
        <v>177</v>
      </c>
      <c r="O1" s="103"/>
      <c r="Q1" s="34" t="s">
        <v>264</v>
      </c>
    </row>
    <row r="2" spans="1:20">
      <c r="A2" s="3">
        <v>38542</v>
      </c>
      <c r="B2" s="4">
        <v>21515</v>
      </c>
      <c r="C2" s="5">
        <v>0</v>
      </c>
      <c r="G2" s="16"/>
      <c r="I2" s="4">
        <f t="shared" ref="I2:I25" si="0">B2-$B$2</f>
        <v>0</v>
      </c>
      <c r="J2" s="51">
        <v>0</v>
      </c>
      <c r="M2" s="9" t="s">
        <v>236</v>
      </c>
      <c r="N2" s="20"/>
      <c r="O2" s="21"/>
      <c r="Q2" s="34" t="s">
        <v>219</v>
      </c>
    </row>
    <row r="3" spans="1:20" ht="13">
      <c r="A3" s="3">
        <v>38543</v>
      </c>
      <c r="B3" s="4">
        <v>21828</v>
      </c>
      <c r="C3" s="5">
        <v>312.10000000000002</v>
      </c>
      <c r="D3" s="6">
        <v>8.343</v>
      </c>
      <c r="E3" s="11">
        <v>2.7589999999999999</v>
      </c>
      <c r="F3" s="8">
        <v>23.02</v>
      </c>
      <c r="G3" s="16"/>
      <c r="I3" s="4">
        <f t="shared" si="0"/>
        <v>313</v>
      </c>
      <c r="J3" s="51">
        <f t="shared" ref="J3:J16" si="1">B3-B2</f>
        <v>313</v>
      </c>
      <c r="K3" s="7">
        <f t="shared" ref="K3:K66" si="2">C3/D3</f>
        <v>37.408606017020261</v>
      </c>
      <c r="L3" s="10">
        <f t="shared" ref="L3:L66" si="3">F3/C3</f>
        <v>7.3758410765780186E-2</v>
      </c>
      <c r="M3" s="9" t="s">
        <v>157</v>
      </c>
      <c r="N3" s="20" t="s">
        <v>238</v>
      </c>
      <c r="O3" s="22">
        <f>MAX(B:B)</f>
        <v>199720</v>
      </c>
      <c r="P3" s="9" t="s">
        <v>218</v>
      </c>
      <c r="Q3"/>
    </row>
    <row r="4" spans="1:20" ht="13">
      <c r="A4" s="3">
        <v>38543</v>
      </c>
      <c r="B4" s="4">
        <v>22174</v>
      </c>
      <c r="C4" s="5">
        <v>345.9</v>
      </c>
      <c r="D4" s="6">
        <v>10.677</v>
      </c>
      <c r="E4" s="11">
        <v>2.6389999999999998</v>
      </c>
      <c r="F4" s="8">
        <v>28.18</v>
      </c>
      <c r="G4" s="16"/>
      <c r="I4" s="4">
        <f t="shared" si="0"/>
        <v>659</v>
      </c>
      <c r="J4" s="51">
        <f t="shared" si="1"/>
        <v>346</v>
      </c>
      <c r="K4" s="7">
        <f t="shared" si="2"/>
        <v>32.39674065748806</v>
      </c>
      <c r="L4" s="10">
        <f t="shared" si="3"/>
        <v>8.146863255276092E-2</v>
      </c>
      <c r="M4" s="9" t="s">
        <v>106</v>
      </c>
      <c r="N4" s="20" t="s">
        <v>239</v>
      </c>
      <c r="O4" s="22">
        <f>O3-B2</f>
        <v>178205</v>
      </c>
      <c r="P4" s="9" t="s">
        <v>218</v>
      </c>
      <c r="Q4"/>
    </row>
    <row r="5" spans="1:20">
      <c r="A5" s="3">
        <v>38543</v>
      </c>
      <c r="B5" s="4">
        <v>22576</v>
      </c>
      <c r="C5" s="5">
        <v>402.3</v>
      </c>
      <c r="D5" s="6">
        <v>9.1950000000000003</v>
      </c>
      <c r="E5" s="11">
        <v>2.589</v>
      </c>
      <c r="F5" s="8">
        <v>23.81</v>
      </c>
      <c r="G5" s="16"/>
      <c r="I5" s="4">
        <f t="shared" si="0"/>
        <v>1061</v>
      </c>
      <c r="J5" s="51">
        <f t="shared" si="1"/>
        <v>402</v>
      </c>
      <c r="K5" s="7">
        <f t="shared" si="2"/>
        <v>43.752039151712886</v>
      </c>
      <c r="L5" s="10">
        <f t="shared" si="3"/>
        <v>5.9184688043748442E-2</v>
      </c>
      <c r="M5" s="9" t="s">
        <v>139</v>
      </c>
      <c r="N5" s="20" t="s">
        <v>240</v>
      </c>
      <c r="O5" s="23">
        <f>SUM(D:D)</f>
        <v>4277.789897608367</v>
      </c>
      <c r="P5" s="9" t="s">
        <v>217</v>
      </c>
      <c r="Q5" s="7">
        <f t="shared" ref="Q5:Q36" si="4">AVERAGE(K3:K5)</f>
        <v>37.852461942073738</v>
      </c>
    </row>
    <row r="6" spans="1:20">
      <c r="A6" s="3">
        <v>38544</v>
      </c>
      <c r="B6" s="4">
        <v>22948</v>
      </c>
      <c r="C6" s="5">
        <v>371.3</v>
      </c>
      <c r="D6" s="6">
        <v>8.4309999999999992</v>
      </c>
      <c r="E6" s="11">
        <v>2.6789999999999998</v>
      </c>
      <c r="F6" s="8">
        <v>22.59</v>
      </c>
      <c r="G6" s="16"/>
      <c r="I6" s="4">
        <f t="shared" si="0"/>
        <v>1433</v>
      </c>
      <c r="J6" s="51">
        <f t="shared" si="1"/>
        <v>372</v>
      </c>
      <c r="K6" s="7">
        <f t="shared" si="2"/>
        <v>44.039852923733847</v>
      </c>
      <c r="L6" s="10">
        <f t="shared" si="3"/>
        <v>6.0840290869916505E-2</v>
      </c>
      <c r="M6" s="9" t="s">
        <v>144</v>
      </c>
      <c r="N6" s="20" t="s">
        <v>255</v>
      </c>
      <c r="O6" s="24">
        <f>SUM(F:F)</f>
        <v>14563.461719000003</v>
      </c>
      <c r="Q6" s="7">
        <f t="shared" si="4"/>
        <v>40.062877577644933</v>
      </c>
    </row>
    <row r="7" spans="1:20">
      <c r="A7" s="3">
        <v>38544</v>
      </c>
      <c r="B7" s="4">
        <v>23324</v>
      </c>
      <c r="C7" s="5">
        <v>375.7</v>
      </c>
      <c r="D7" s="6">
        <v>9.7959999999999994</v>
      </c>
      <c r="E7" s="11">
        <v>2.3090000000000002</v>
      </c>
      <c r="F7" s="8">
        <v>22.62</v>
      </c>
      <c r="G7" s="16"/>
      <c r="I7" s="4">
        <f t="shared" si="0"/>
        <v>1809</v>
      </c>
      <c r="J7" s="51">
        <f t="shared" si="1"/>
        <v>376</v>
      </c>
      <c r="K7" s="7">
        <f t="shared" si="2"/>
        <v>38.352388730093914</v>
      </c>
      <c r="L7" s="10">
        <f t="shared" si="3"/>
        <v>6.0207612456747411E-2</v>
      </c>
      <c r="M7" s="9" t="s">
        <v>150</v>
      </c>
      <c r="N7" s="20" t="s">
        <v>223</v>
      </c>
      <c r="O7" s="24">
        <f>SUM('Maint &amp; misc'!B4:B516)</f>
        <v>3603.6617550000001</v>
      </c>
      <c r="Q7" s="7">
        <f t="shared" si="4"/>
        <v>42.04809360184688</v>
      </c>
    </row>
    <row r="8" spans="1:20">
      <c r="A8" s="3">
        <v>38545</v>
      </c>
      <c r="B8" s="4">
        <v>23761</v>
      </c>
      <c r="C8" s="5">
        <v>437.1</v>
      </c>
      <c r="D8" s="6">
        <v>8.2750000000000004</v>
      </c>
      <c r="E8" s="11">
        <v>2.4590000000000001</v>
      </c>
      <c r="F8" s="8">
        <v>20.350000000000001</v>
      </c>
      <c r="G8" s="16"/>
      <c r="I8" s="4">
        <f t="shared" si="0"/>
        <v>2246</v>
      </c>
      <c r="J8" s="51">
        <f t="shared" si="1"/>
        <v>437</v>
      </c>
      <c r="K8" s="7">
        <f t="shared" si="2"/>
        <v>52.821752265861029</v>
      </c>
      <c r="L8" s="10">
        <f t="shared" si="3"/>
        <v>4.6556851978952186E-2</v>
      </c>
      <c r="M8" s="9" t="s">
        <v>151</v>
      </c>
      <c r="N8" s="20"/>
      <c r="O8" s="21"/>
      <c r="Q8" s="7">
        <f t="shared" si="4"/>
        <v>45.071331306562932</v>
      </c>
    </row>
    <row r="9" spans="1:20">
      <c r="A9" s="3">
        <v>38545</v>
      </c>
      <c r="B9" s="4">
        <v>24108</v>
      </c>
      <c r="C9" s="5">
        <v>347.3</v>
      </c>
      <c r="D9" s="6">
        <v>8.4710000000000001</v>
      </c>
      <c r="E9" s="11">
        <v>2.5390000000000001</v>
      </c>
      <c r="F9" s="8">
        <v>21.51</v>
      </c>
      <c r="G9" s="16"/>
      <c r="I9" s="4">
        <f t="shared" si="0"/>
        <v>2593</v>
      </c>
      <c r="J9" s="51">
        <f t="shared" si="1"/>
        <v>347</v>
      </c>
      <c r="K9" s="7">
        <f t="shared" si="2"/>
        <v>40.998701452012753</v>
      </c>
      <c r="L9" s="10">
        <f t="shared" si="3"/>
        <v>6.1934926576446878E-2</v>
      </c>
      <c r="M9" s="9" t="s">
        <v>152</v>
      </c>
      <c r="N9" s="20" t="s">
        <v>256</v>
      </c>
      <c r="O9" s="25">
        <f>O6/O4</f>
        <v>8.172308138941109E-2</v>
      </c>
      <c r="Q9" s="7">
        <f t="shared" si="4"/>
        <v>44.057614149322568</v>
      </c>
    </row>
    <row r="10" spans="1:20">
      <c r="A10" s="3">
        <v>38545</v>
      </c>
      <c r="B10" s="4">
        <v>24372</v>
      </c>
      <c r="C10" s="5">
        <v>264.3</v>
      </c>
      <c r="D10" s="6">
        <v>5.63</v>
      </c>
      <c r="E10" s="11">
        <v>2.7389999999999999</v>
      </c>
      <c r="F10" s="8">
        <v>15.42</v>
      </c>
      <c r="G10" s="16"/>
      <c r="I10" s="4">
        <f t="shared" si="0"/>
        <v>2857</v>
      </c>
      <c r="J10" s="51">
        <f t="shared" si="1"/>
        <v>264</v>
      </c>
      <c r="K10" s="7">
        <f t="shared" si="2"/>
        <v>46.944937833037301</v>
      </c>
      <c r="L10" s="10">
        <f t="shared" si="3"/>
        <v>5.8342792281498294E-2</v>
      </c>
      <c r="M10" s="9" t="s">
        <v>205</v>
      </c>
      <c r="N10" s="20" t="s">
        <v>257</v>
      </c>
      <c r="O10" s="26">
        <f>O4/O5</f>
        <v>41.658193662019521</v>
      </c>
      <c r="P10" s="9" t="s">
        <v>219</v>
      </c>
      <c r="Q10" s="7">
        <f t="shared" si="4"/>
        <v>46.921797183637032</v>
      </c>
    </row>
    <row r="11" spans="1:20">
      <c r="A11" s="3">
        <v>38549</v>
      </c>
      <c r="B11" s="4">
        <v>24803</v>
      </c>
      <c r="C11" s="5">
        <v>416.6</v>
      </c>
      <c r="D11" s="6">
        <v>9.9280000000000008</v>
      </c>
      <c r="E11" s="11">
        <v>2.5790000000000002</v>
      </c>
      <c r="F11" s="8">
        <v>25.6</v>
      </c>
      <c r="G11" s="16"/>
      <c r="I11" s="4">
        <f t="shared" si="0"/>
        <v>3288</v>
      </c>
      <c r="J11" s="51">
        <f t="shared" si="1"/>
        <v>431</v>
      </c>
      <c r="K11" s="7">
        <f t="shared" si="2"/>
        <v>41.962127316680096</v>
      </c>
      <c r="L11" s="10">
        <f t="shared" si="3"/>
        <v>6.1449831973115696E-2</v>
      </c>
      <c r="N11" s="20" t="s">
        <v>244</v>
      </c>
      <c r="O11" s="26">
        <f>AVERAGE(G:G)</f>
        <v>42.392727272727299</v>
      </c>
      <c r="P11" s="9" t="s">
        <v>219</v>
      </c>
      <c r="Q11" s="7">
        <f t="shared" si="4"/>
        <v>43.301922200576712</v>
      </c>
      <c r="R11" s="7">
        <f>O11-O10</f>
        <v>0.73453361070777845</v>
      </c>
      <c r="S11" s="9" t="s">
        <v>23</v>
      </c>
      <c r="T11" s="9">
        <f>(SUM(N23:N1000))/SUM(S:S)</f>
        <v>46.729371526582355</v>
      </c>
    </row>
    <row r="12" spans="1:20">
      <c r="A12" s="3">
        <v>38555</v>
      </c>
      <c r="B12" s="4">
        <v>25213</v>
      </c>
      <c r="C12" s="5">
        <v>409.5</v>
      </c>
      <c r="D12" s="6">
        <v>6.89</v>
      </c>
      <c r="E12" s="11">
        <v>2.5390000000000001</v>
      </c>
      <c r="F12" s="8">
        <v>17.489999999999998</v>
      </c>
      <c r="G12" s="16"/>
      <c r="I12" s="4">
        <f t="shared" si="0"/>
        <v>3698</v>
      </c>
      <c r="J12" s="51">
        <f t="shared" si="1"/>
        <v>410</v>
      </c>
      <c r="K12" s="7">
        <f t="shared" si="2"/>
        <v>59.433962264150949</v>
      </c>
      <c r="L12" s="10">
        <f t="shared" si="3"/>
        <v>4.271062271062271E-2</v>
      </c>
      <c r="N12" s="20" t="s">
        <v>215</v>
      </c>
      <c r="O12" s="24">
        <f>O6+SUM('Maint &amp; misc'!B:B)+'Travel 4 pu'!B9</f>
        <v>40401.603474000003</v>
      </c>
      <c r="Q12" s="7">
        <f t="shared" si="4"/>
        <v>49.447009137956115</v>
      </c>
    </row>
    <row r="13" spans="1:20" ht="12" thickBot="1">
      <c r="A13" s="3">
        <v>38557</v>
      </c>
      <c r="B13" s="4">
        <v>25540</v>
      </c>
      <c r="C13" s="5">
        <v>327</v>
      </c>
      <c r="D13" s="6">
        <v>10.65</v>
      </c>
      <c r="E13" s="11">
        <v>2.5390000000000001</v>
      </c>
      <c r="F13" s="8">
        <v>27.05</v>
      </c>
      <c r="G13" s="16"/>
      <c r="I13" s="4">
        <f t="shared" si="0"/>
        <v>4025</v>
      </c>
      <c r="J13" s="51">
        <f t="shared" si="1"/>
        <v>327</v>
      </c>
      <c r="K13" s="7">
        <f t="shared" si="2"/>
        <v>30.704225352112676</v>
      </c>
      <c r="L13" s="10">
        <f t="shared" si="3"/>
        <v>8.27217125382263E-2</v>
      </c>
      <c r="N13" s="27" t="s">
        <v>216</v>
      </c>
      <c r="O13" s="35">
        <f>O12/O4</f>
        <v>0.22671419698661655</v>
      </c>
      <c r="Q13" s="7">
        <f t="shared" si="4"/>
        <v>44.033438310981239</v>
      </c>
    </row>
    <row r="14" spans="1:20">
      <c r="A14" s="3">
        <v>38561</v>
      </c>
      <c r="B14" s="4">
        <v>25978</v>
      </c>
      <c r="C14" s="5">
        <v>438.5</v>
      </c>
      <c r="D14" s="6">
        <v>10.542999999999999</v>
      </c>
      <c r="E14" s="11">
        <v>2.6389999999999998</v>
      </c>
      <c r="F14" s="8">
        <v>27.82</v>
      </c>
      <c r="G14" s="16"/>
      <c r="I14" s="4">
        <f t="shared" si="0"/>
        <v>4463</v>
      </c>
      <c r="J14" s="51">
        <f t="shared" si="1"/>
        <v>438</v>
      </c>
      <c r="K14" s="7">
        <f t="shared" si="2"/>
        <v>41.591577349900412</v>
      </c>
      <c r="L14" s="10">
        <f t="shared" si="3"/>
        <v>6.3443557582668189E-2</v>
      </c>
      <c r="M14" s="9" t="s">
        <v>203</v>
      </c>
      <c r="N14" s="9" t="s">
        <v>201</v>
      </c>
      <c r="O14" s="7">
        <f>MAX(K:K)</f>
        <v>64.277684092186618</v>
      </c>
      <c r="Q14" s="7">
        <f t="shared" si="4"/>
        <v>43.909921655388011</v>
      </c>
      <c r="S14" s="10"/>
    </row>
    <row r="15" spans="1:20">
      <c r="A15" s="3">
        <v>38569</v>
      </c>
      <c r="B15" s="4">
        <v>26403</v>
      </c>
      <c r="C15" s="5">
        <v>424.5</v>
      </c>
      <c r="D15" s="6">
        <v>7.02</v>
      </c>
      <c r="E15" s="11">
        <v>2.7989999999999999</v>
      </c>
      <c r="F15" s="8">
        <v>19.649999999999999</v>
      </c>
      <c r="G15" s="16"/>
      <c r="I15" s="4">
        <f t="shared" si="0"/>
        <v>4888</v>
      </c>
      <c r="J15" s="51">
        <f t="shared" si="1"/>
        <v>425</v>
      </c>
      <c r="K15" s="7">
        <f t="shared" si="2"/>
        <v>60.470085470085472</v>
      </c>
      <c r="L15" s="10">
        <f t="shared" si="3"/>
        <v>4.6289752650176673E-2</v>
      </c>
      <c r="M15" s="9" t="s">
        <v>45</v>
      </c>
      <c r="N15" s="34" t="s">
        <v>227</v>
      </c>
      <c r="O15" s="8">
        <f>O6/O5</f>
        <v>3.4044359511770703</v>
      </c>
      <c r="Q15" s="7">
        <f t="shared" si="4"/>
        <v>44.255296057366188</v>
      </c>
    </row>
    <row r="16" spans="1:20">
      <c r="A16" s="3">
        <v>38574</v>
      </c>
      <c r="B16" s="4">
        <v>26703</v>
      </c>
      <c r="C16" s="5">
        <v>300.3</v>
      </c>
      <c r="D16" s="6">
        <v>9.0220000000000002</v>
      </c>
      <c r="E16" s="11">
        <v>2.7989999999999999</v>
      </c>
      <c r="F16" s="8">
        <v>25.25</v>
      </c>
      <c r="G16" s="16"/>
      <c r="I16" s="4">
        <f t="shared" si="0"/>
        <v>5188</v>
      </c>
      <c r="J16" s="51">
        <f t="shared" si="1"/>
        <v>300</v>
      </c>
      <c r="K16" s="7">
        <f t="shared" si="2"/>
        <v>33.285302593659942</v>
      </c>
      <c r="L16" s="10">
        <f t="shared" si="3"/>
        <v>8.408258408258408E-2</v>
      </c>
      <c r="N16" s="9" t="s">
        <v>202</v>
      </c>
      <c r="O16" s="97">
        <f>MIN(K:K)</f>
        <v>0</v>
      </c>
      <c r="Q16" s="7">
        <f t="shared" si="4"/>
        <v>45.115655137881937</v>
      </c>
    </row>
    <row r="17" spans="1:19">
      <c r="A17" s="3">
        <v>38578</v>
      </c>
      <c r="B17" s="12">
        <v>27098</v>
      </c>
      <c r="C17" s="5">
        <v>395.4</v>
      </c>
      <c r="D17" s="13">
        <v>9.0429999999999993</v>
      </c>
      <c r="E17" s="15">
        <v>2.7989999999999999</v>
      </c>
      <c r="F17" s="8">
        <v>25.31</v>
      </c>
      <c r="G17" s="16"/>
      <c r="I17" s="12">
        <f t="shared" si="0"/>
        <v>5583</v>
      </c>
      <c r="J17" s="52">
        <v>395.4</v>
      </c>
      <c r="K17" s="14">
        <f t="shared" si="2"/>
        <v>43.724427734159022</v>
      </c>
      <c r="L17" s="10">
        <f t="shared" si="3"/>
        <v>6.4011127971674256E-2</v>
      </c>
      <c r="M17" s="9" t="s">
        <v>206</v>
      </c>
      <c r="N17" s="9" t="s">
        <v>145</v>
      </c>
      <c r="O17" s="100">
        <f>MAX(A:A)-A2</f>
        <v>2126</v>
      </c>
      <c r="P17" s="9" t="s">
        <v>1</v>
      </c>
      <c r="Q17" s="7">
        <f t="shared" si="4"/>
        <v>45.826605265968148</v>
      </c>
    </row>
    <row r="18" spans="1:19">
      <c r="A18" s="3">
        <v>38588</v>
      </c>
      <c r="B18" s="4">
        <v>27530</v>
      </c>
      <c r="C18" s="5">
        <v>447.3</v>
      </c>
      <c r="D18" s="6">
        <v>9.0679999999999996</v>
      </c>
      <c r="E18" s="11">
        <v>2.7989999999999999</v>
      </c>
      <c r="F18" s="8">
        <v>25.38</v>
      </c>
      <c r="G18" s="16"/>
      <c r="I18" s="4">
        <f t="shared" si="0"/>
        <v>6015</v>
      </c>
      <c r="J18" s="51">
        <f t="shared" ref="J18:J25" si="5">B18-B17</f>
        <v>432</v>
      </c>
      <c r="K18" s="7">
        <f t="shared" si="2"/>
        <v>49.327304808116459</v>
      </c>
      <c r="L18" s="10">
        <f t="shared" si="3"/>
        <v>5.6740442655935613E-2</v>
      </c>
      <c r="M18" s="9" t="s">
        <v>135</v>
      </c>
      <c r="O18" s="92" t="e">
        <f ca="1">datediff()</f>
        <v>#NAME?</v>
      </c>
      <c r="Q18" s="7">
        <f t="shared" si="4"/>
        <v>42.112345045311805</v>
      </c>
    </row>
    <row r="19" spans="1:19">
      <c r="A19" s="3">
        <v>38594</v>
      </c>
      <c r="B19" s="4">
        <v>27941</v>
      </c>
      <c r="C19" s="5">
        <v>410.9</v>
      </c>
      <c r="D19" s="6">
        <v>8.2680000000000007</v>
      </c>
      <c r="E19" s="11">
        <v>2.7989999999999999</v>
      </c>
      <c r="F19" s="8">
        <v>23.14</v>
      </c>
      <c r="G19" s="16"/>
      <c r="I19" s="4">
        <f t="shared" si="0"/>
        <v>6426</v>
      </c>
      <c r="J19" s="51">
        <f t="shared" si="5"/>
        <v>411</v>
      </c>
      <c r="K19" s="7">
        <f t="shared" si="2"/>
        <v>49.697629414610539</v>
      </c>
      <c r="L19" s="10">
        <f t="shared" si="3"/>
        <v>5.631540520807983E-2</v>
      </c>
      <c r="M19" s="9" t="s">
        <v>176</v>
      </c>
      <c r="Q19" s="7">
        <f t="shared" si="4"/>
        <v>47.583120652295342</v>
      </c>
    </row>
    <row r="20" spans="1:19">
      <c r="A20" s="3">
        <v>38598</v>
      </c>
      <c r="B20" s="4">
        <v>28333</v>
      </c>
      <c r="C20" s="5">
        <v>392.4</v>
      </c>
      <c r="D20" s="6">
        <v>8.9670000000000005</v>
      </c>
      <c r="E20" s="11">
        <v>2.819</v>
      </c>
      <c r="F20" s="8">
        <v>25.28</v>
      </c>
      <c r="G20" s="16"/>
      <c r="I20" s="4">
        <f t="shared" si="0"/>
        <v>6818</v>
      </c>
      <c r="J20" s="51">
        <f t="shared" si="5"/>
        <v>392</v>
      </c>
      <c r="K20" s="7">
        <f t="shared" si="2"/>
        <v>43.760455001672796</v>
      </c>
      <c r="L20" s="10">
        <f t="shared" si="3"/>
        <v>6.442405708460755E-2</v>
      </c>
      <c r="M20" s="9" t="s">
        <v>137</v>
      </c>
      <c r="Q20" s="7">
        <f t="shared" si="4"/>
        <v>47.5951297414666</v>
      </c>
    </row>
    <row r="21" spans="1:19">
      <c r="A21" s="3">
        <v>38602</v>
      </c>
      <c r="B21" s="4">
        <v>28747</v>
      </c>
      <c r="C21" s="5">
        <v>414</v>
      </c>
      <c r="D21" s="6">
        <v>9.7059999999999995</v>
      </c>
      <c r="E21" s="11">
        <v>2.7389999999999999</v>
      </c>
      <c r="F21" s="8">
        <v>26.58</v>
      </c>
      <c r="G21" s="16"/>
      <c r="I21" s="4">
        <f t="shared" si="0"/>
        <v>7232</v>
      </c>
      <c r="J21" s="51">
        <f t="shared" si="5"/>
        <v>414</v>
      </c>
      <c r="K21" s="7">
        <f t="shared" si="2"/>
        <v>42.654028436018962</v>
      </c>
      <c r="L21" s="10">
        <f t="shared" si="3"/>
        <v>6.4202898550724627E-2</v>
      </c>
      <c r="M21" s="9" t="s">
        <v>194</v>
      </c>
      <c r="Q21" s="7">
        <f t="shared" si="4"/>
        <v>45.370704284100761</v>
      </c>
    </row>
    <row r="22" spans="1:19">
      <c r="A22" s="3">
        <v>38607</v>
      </c>
      <c r="B22" s="4">
        <v>29149</v>
      </c>
      <c r="C22" s="5">
        <v>402.2</v>
      </c>
      <c r="D22" s="6">
        <v>6.6189999999999998</v>
      </c>
      <c r="E22" s="11">
        <v>2.7389999999999999</v>
      </c>
      <c r="F22" s="8">
        <v>18.13</v>
      </c>
      <c r="G22" s="16"/>
      <c r="I22" s="4">
        <f t="shared" si="0"/>
        <v>7634</v>
      </c>
      <c r="J22" s="51">
        <f t="shared" si="5"/>
        <v>402</v>
      </c>
      <c r="K22" s="7">
        <f t="shared" si="2"/>
        <v>60.764465931409582</v>
      </c>
      <c r="L22" s="10">
        <f t="shared" si="3"/>
        <v>4.5077076081551468E-2</v>
      </c>
      <c r="M22" s="9" t="s">
        <v>175</v>
      </c>
      <c r="N22" s="104" t="s">
        <v>212</v>
      </c>
      <c r="O22" s="104"/>
      <c r="Q22" s="7">
        <f t="shared" si="4"/>
        <v>49.059649789700444</v>
      </c>
    </row>
    <row r="23" spans="1:19">
      <c r="A23" s="3">
        <v>38610</v>
      </c>
      <c r="B23" s="4">
        <v>29482</v>
      </c>
      <c r="C23" s="5">
        <v>332.7</v>
      </c>
      <c r="D23" s="6">
        <v>7.109</v>
      </c>
      <c r="E23" s="11">
        <v>2.7589999999999999</v>
      </c>
      <c r="F23" s="8">
        <v>19.61</v>
      </c>
      <c r="G23" s="16"/>
      <c r="I23" s="4">
        <f t="shared" si="0"/>
        <v>7967</v>
      </c>
      <c r="J23" s="51">
        <f t="shared" si="5"/>
        <v>333</v>
      </c>
      <c r="K23" s="7">
        <f t="shared" si="2"/>
        <v>46.799831199887464</v>
      </c>
      <c r="L23" s="10">
        <f t="shared" si="3"/>
        <v>5.8941989780583105E-2</v>
      </c>
      <c r="M23" s="9" t="s">
        <v>205</v>
      </c>
      <c r="N23" s="32">
        <f>AVERAGE(N26:N665)</f>
        <v>36449.343280182227</v>
      </c>
      <c r="O23" s="32">
        <f>AVERAGE(O26:O600)</f>
        <v>3.2778262693810958</v>
      </c>
      <c r="Q23" s="7">
        <f t="shared" si="4"/>
        <v>50.072775189105336</v>
      </c>
      <c r="S23" s="9">
        <f>IF(G23&gt;0,J23,0)</f>
        <v>0</v>
      </c>
    </row>
    <row r="24" spans="1:19">
      <c r="A24" s="3">
        <v>38614</v>
      </c>
      <c r="B24" s="4">
        <v>29823</v>
      </c>
      <c r="C24" s="5">
        <v>340.4</v>
      </c>
      <c r="D24" s="6">
        <v>9.3960000000000008</v>
      </c>
      <c r="E24" s="11">
        <v>2.6989999999999998</v>
      </c>
      <c r="F24" s="8">
        <v>25.36</v>
      </c>
      <c r="G24" s="16"/>
      <c r="I24" s="4">
        <f t="shared" si="0"/>
        <v>8308</v>
      </c>
      <c r="J24" s="51">
        <f t="shared" si="5"/>
        <v>341</v>
      </c>
      <c r="K24" s="7">
        <f t="shared" si="2"/>
        <v>36.228182205193697</v>
      </c>
      <c r="L24" s="10">
        <f t="shared" si="3"/>
        <v>7.4500587544065813E-2</v>
      </c>
      <c r="M24" s="9" t="s">
        <v>207</v>
      </c>
      <c r="O24" s="45" t="s">
        <v>90</v>
      </c>
      <c r="Q24" s="7">
        <f t="shared" si="4"/>
        <v>47.930826445496912</v>
      </c>
      <c r="S24" s="9">
        <f t="shared" ref="S24:S87" si="6">IF(G24&gt;0,J24,0)</f>
        <v>0</v>
      </c>
    </row>
    <row r="25" spans="1:19" s="45" customFormat="1">
      <c r="A25" s="37">
        <v>38618</v>
      </c>
      <c r="B25" s="38">
        <v>30248</v>
      </c>
      <c r="C25" s="39">
        <v>425.7</v>
      </c>
      <c r="D25" s="40">
        <v>8.8879999999999999</v>
      </c>
      <c r="E25" s="41">
        <v>2.6989999999999998</v>
      </c>
      <c r="F25" s="8">
        <v>23.99</v>
      </c>
      <c r="G25" s="42">
        <v>47.6</v>
      </c>
      <c r="H25" s="42"/>
      <c r="I25" s="38">
        <f t="shared" si="0"/>
        <v>8733</v>
      </c>
      <c r="J25" s="53">
        <f t="shared" si="5"/>
        <v>425</v>
      </c>
      <c r="K25" s="43">
        <f t="shared" si="2"/>
        <v>47.896039603960396</v>
      </c>
      <c r="L25" s="44">
        <f t="shared" si="3"/>
        <v>5.6354240075170307E-2</v>
      </c>
      <c r="M25" s="45" t="s">
        <v>204</v>
      </c>
      <c r="N25" s="45">
        <f>IF(G25&gt;0,(G25*J25),N/A)</f>
        <v>20230</v>
      </c>
      <c r="O25" s="45">
        <v>11.9</v>
      </c>
      <c r="Q25" s="43">
        <f t="shared" si="4"/>
        <v>43.641351003013853</v>
      </c>
      <c r="S25" s="9">
        <f t="shared" si="6"/>
        <v>425</v>
      </c>
    </row>
    <row r="26" spans="1:19">
      <c r="A26" s="3">
        <v>38622</v>
      </c>
      <c r="B26" s="4">
        <v>30675</v>
      </c>
      <c r="C26" s="5">
        <v>426.6</v>
      </c>
      <c r="D26" s="6">
        <v>9.34</v>
      </c>
      <c r="E26" s="11">
        <v>2.7389999999999999</v>
      </c>
      <c r="F26" s="8">
        <v>25.58</v>
      </c>
      <c r="G26" s="16"/>
      <c r="H26" s="16">
        <v>25</v>
      </c>
      <c r="I26" s="4">
        <f>B26-$B$2</f>
        <v>9160</v>
      </c>
      <c r="J26" s="51">
        <f>B26-B25</f>
        <v>427</v>
      </c>
      <c r="K26" s="7">
        <f t="shared" si="2"/>
        <v>45.674518201284798</v>
      </c>
      <c r="L26" s="10">
        <f t="shared" si="3"/>
        <v>5.9962494139709326E-2</v>
      </c>
      <c r="M26" s="9" t="s">
        <v>205</v>
      </c>
      <c r="N26" s="45" t="str">
        <f>IF(G26&gt;0,(G26*J26),"N/A")</f>
        <v>N/A</v>
      </c>
      <c r="O26" s="7">
        <f t="shared" ref="O26:O90" si="7">IF(H26&gt;0,$O$25+(H26/K26)-D26,"N/A")</f>
        <v>3.1073511486169725</v>
      </c>
      <c r="Q26" s="7">
        <f t="shared" si="4"/>
        <v>43.266246670146302</v>
      </c>
      <c r="S26" s="9">
        <f t="shared" si="6"/>
        <v>0</v>
      </c>
    </row>
    <row r="27" spans="1:19" s="45" customFormat="1">
      <c r="A27" s="37">
        <v>38625</v>
      </c>
      <c r="B27" s="38">
        <v>31053</v>
      </c>
      <c r="C27" s="39">
        <v>378.2</v>
      </c>
      <c r="D27" s="40">
        <v>9.4179999999999993</v>
      </c>
      <c r="E27" s="41">
        <v>2.6890000000000001</v>
      </c>
      <c r="F27" s="8">
        <v>25.33</v>
      </c>
      <c r="G27" s="42"/>
      <c r="H27" s="42">
        <v>23.3</v>
      </c>
      <c r="I27" s="38">
        <f>B27-$B$2</f>
        <v>9538</v>
      </c>
      <c r="J27" s="53">
        <f>B27-B26</f>
        <v>378</v>
      </c>
      <c r="K27" s="43">
        <f t="shared" si="2"/>
        <v>40.157145890847318</v>
      </c>
      <c r="L27" s="44">
        <f t="shared" si="3"/>
        <v>6.6975145425700683E-2</v>
      </c>
      <c r="M27" s="45" t="s">
        <v>205</v>
      </c>
      <c r="N27" s="45" t="str">
        <f t="shared" ref="N27:N90" si="8">IF(G27&gt;0,(G27*J27),"N/A")</f>
        <v>N/A</v>
      </c>
      <c r="O27" s="7">
        <f t="shared" si="7"/>
        <v>3.0622205182443167</v>
      </c>
      <c r="Q27" s="43">
        <f t="shared" si="4"/>
        <v>44.575901232030837</v>
      </c>
      <c r="S27" s="9">
        <f t="shared" si="6"/>
        <v>0</v>
      </c>
    </row>
    <row r="28" spans="1:19" s="45" customFormat="1">
      <c r="A28" s="37">
        <v>38628</v>
      </c>
      <c r="B28" s="38">
        <v>31347</v>
      </c>
      <c r="C28" s="54">
        <v>294</v>
      </c>
      <c r="D28" s="40">
        <v>5.3680000000000003</v>
      </c>
      <c r="E28" s="41">
        <v>2.6389999999999998</v>
      </c>
      <c r="F28" s="8">
        <v>14.17</v>
      </c>
      <c r="G28" s="42"/>
      <c r="H28" s="42"/>
      <c r="I28" s="38">
        <f>IF(B28&gt;0,B28-$B$2,0)</f>
        <v>9832</v>
      </c>
      <c r="J28" s="53">
        <f>IF(B28&gt;0,(B28-B27),0)</f>
        <v>294</v>
      </c>
      <c r="K28" s="43">
        <f t="shared" si="2"/>
        <v>54.769001490312959</v>
      </c>
      <c r="L28" s="44">
        <f t="shared" si="3"/>
        <v>4.8197278911564626E-2</v>
      </c>
      <c r="M28" s="45" t="s">
        <v>175</v>
      </c>
      <c r="N28" s="45" t="str">
        <f t="shared" si="8"/>
        <v>N/A</v>
      </c>
      <c r="O28" s="7" t="str">
        <f t="shared" si="7"/>
        <v>N/A</v>
      </c>
      <c r="Q28" s="43">
        <f t="shared" si="4"/>
        <v>46.866888527481684</v>
      </c>
      <c r="S28" s="9">
        <f t="shared" si="6"/>
        <v>0</v>
      </c>
    </row>
    <row r="29" spans="1:19" s="45" customFormat="1">
      <c r="A29" s="37">
        <v>38631</v>
      </c>
      <c r="B29" s="38">
        <v>31719</v>
      </c>
      <c r="C29" s="39">
        <v>371.5</v>
      </c>
      <c r="D29" s="40">
        <v>9.0470000000000006</v>
      </c>
      <c r="E29" s="41">
        <v>2.6389999999999998</v>
      </c>
      <c r="F29" s="8">
        <v>23.88</v>
      </c>
      <c r="G29" s="42"/>
      <c r="H29" s="42">
        <v>16</v>
      </c>
      <c r="I29" s="38">
        <f t="shared" ref="I29:I92" si="9">IF(B29&gt;0,B29-$B$2,0)</f>
        <v>10204</v>
      </c>
      <c r="J29" s="53">
        <f t="shared" ref="J29:J92" si="10">IF(B29&gt;0,(B29-B28),0)</f>
        <v>372</v>
      </c>
      <c r="K29" s="43">
        <f t="shared" si="2"/>
        <v>41.063335912457163</v>
      </c>
      <c r="L29" s="44">
        <f t="shared" si="3"/>
        <v>6.4279946164199186E-2</v>
      </c>
      <c r="M29" s="45" t="s">
        <v>19</v>
      </c>
      <c r="N29" s="45" t="str">
        <f t="shared" si="8"/>
        <v>N/A</v>
      </c>
      <c r="O29" s="7">
        <f t="shared" si="7"/>
        <v>3.2426419919246303</v>
      </c>
      <c r="Q29" s="43">
        <f t="shared" si="4"/>
        <v>45.329827764539147</v>
      </c>
      <c r="S29" s="9">
        <f t="shared" si="6"/>
        <v>0</v>
      </c>
    </row>
    <row r="30" spans="1:19" s="45" customFormat="1">
      <c r="A30" s="37">
        <v>38636</v>
      </c>
      <c r="B30" s="38">
        <v>32088</v>
      </c>
      <c r="C30" s="39">
        <v>369.4</v>
      </c>
      <c r="D30" s="40">
        <v>8.9689999999999994</v>
      </c>
      <c r="E30" s="41">
        <v>2.5990000000000002</v>
      </c>
      <c r="F30" s="8">
        <v>23.31</v>
      </c>
      <c r="G30" s="42"/>
      <c r="H30" s="42">
        <v>1</v>
      </c>
      <c r="I30" s="38">
        <f t="shared" si="9"/>
        <v>10573</v>
      </c>
      <c r="J30" s="53">
        <f t="shared" si="10"/>
        <v>369</v>
      </c>
      <c r="K30" s="43">
        <f t="shared" si="2"/>
        <v>41.186308395584796</v>
      </c>
      <c r="L30" s="44">
        <f t="shared" si="3"/>
        <v>6.3102328099621005E-2</v>
      </c>
      <c r="M30" s="45" t="s">
        <v>163</v>
      </c>
      <c r="N30" s="45" t="str">
        <f t="shared" si="8"/>
        <v>N/A</v>
      </c>
      <c r="O30" s="7">
        <f t="shared" si="7"/>
        <v>2.9552799133730385</v>
      </c>
      <c r="Q30" s="43">
        <f t="shared" si="4"/>
        <v>45.672881932784975</v>
      </c>
      <c r="S30" s="9">
        <f t="shared" si="6"/>
        <v>0</v>
      </c>
    </row>
    <row r="31" spans="1:19" s="45" customFormat="1">
      <c r="A31" s="37">
        <v>38639</v>
      </c>
      <c r="B31" s="38">
        <v>32520</v>
      </c>
      <c r="C31" s="39">
        <v>431.8</v>
      </c>
      <c r="D31" s="40">
        <v>9.1869999999999994</v>
      </c>
      <c r="E31" s="41">
        <v>2.649</v>
      </c>
      <c r="F31" s="8">
        <v>24.34</v>
      </c>
      <c r="G31" s="42">
        <v>46.1</v>
      </c>
      <c r="H31" s="42">
        <v>22</v>
      </c>
      <c r="I31" s="38">
        <f t="shared" si="9"/>
        <v>11005</v>
      </c>
      <c r="J31" s="53">
        <f t="shared" si="10"/>
        <v>432</v>
      </c>
      <c r="K31" s="43">
        <f t="shared" si="2"/>
        <v>47.001197344073148</v>
      </c>
      <c r="L31" s="44">
        <f t="shared" si="3"/>
        <v>5.636868920796665E-2</v>
      </c>
      <c r="M31" s="45" t="s">
        <v>159</v>
      </c>
      <c r="N31" s="45">
        <f t="shared" si="8"/>
        <v>19915.2</v>
      </c>
      <c r="O31" s="7">
        <f t="shared" si="7"/>
        <v>3.1810731820287188</v>
      </c>
      <c r="Q31" s="43">
        <f t="shared" si="4"/>
        <v>43.083613884038364</v>
      </c>
      <c r="S31" s="9">
        <f t="shared" si="6"/>
        <v>432</v>
      </c>
    </row>
    <row r="32" spans="1:19" s="45" customFormat="1">
      <c r="A32" s="37">
        <v>38644</v>
      </c>
      <c r="B32" s="38">
        <v>32904</v>
      </c>
      <c r="C32" s="39">
        <v>383.4</v>
      </c>
      <c r="D32" s="40">
        <v>9.0489999999999995</v>
      </c>
      <c r="E32" s="41">
        <v>2.7389999999999999</v>
      </c>
      <c r="F32" s="8">
        <v>24.79</v>
      </c>
      <c r="G32" s="42"/>
      <c r="H32" s="42">
        <v>11</v>
      </c>
      <c r="I32" s="38">
        <f t="shared" si="9"/>
        <v>11389</v>
      </c>
      <c r="J32" s="53">
        <f t="shared" si="10"/>
        <v>384</v>
      </c>
      <c r="K32" s="43">
        <f t="shared" si="2"/>
        <v>42.369322577080339</v>
      </c>
      <c r="L32" s="44">
        <f t="shared" si="3"/>
        <v>6.4658320292123109E-2</v>
      </c>
      <c r="M32" s="45" t="s">
        <v>161</v>
      </c>
      <c r="N32" s="45" t="str">
        <f t="shared" si="8"/>
        <v>N/A</v>
      </c>
      <c r="O32" s="7">
        <f t="shared" si="7"/>
        <v>3.110621804903495</v>
      </c>
      <c r="Q32" s="43">
        <f t="shared" si="4"/>
        <v>43.518942772246099</v>
      </c>
      <c r="S32" s="9">
        <f t="shared" si="6"/>
        <v>0</v>
      </c>
    </row>
    <row r="33" spans="1:19" s="45" customFormat="1">
      <c r="A33" s="37">
        <v>38647</v>
      </c>
      <c r="B33" s="38">
        <v>33304</v>
      </c>
      <c r="C33" s="39">
        <v>400.4</v>
      </c>
      <c r="D33" s="40">
        <v>8.2449999999999992</v>
      </c>
      <c r="E33" s="41">
        <v>2.7890000000000001</v>
      </c>
      <c r="F33" s="8">
        <v>23</v>
      </c>
      <c r="G33" s="42">
        <v>48</v>
      </c>
      <c r="H33" s="42"/>
      <c r="I33" s="38">
        <f t="shared" si="9"/>
        <v>11789</v>
      </c>
      <c r="J33" s="53">
        <f t="shared" si="10"/>
        <v>400</v>
      </c>
      <c r="K33" s="43">
        <f t="shared" si="2"/>
        <v>48.562765312310496</v>
      </c>
      <c r="L33" s="44">
        <f t="shared" si="3"/>
        <v>5.7442557442557447E-2</v>
      </c>
      <c r="M33" s="45" t="s">
        <v>161</v>
      </c>
      <c r="N33" s="45">
        <f t="shared" si="8"/>
        <v>19200</v>
      </c>
      <c r="O33" s="7" t="str">
        <f t="shared" si="7"/>
        <v>N/A</v>
      </c>
      <c r="Q33" s="43">
        <f t="shared" si="4"/>
        <v>45.977761744487992</v>
      </c>
      <c r="S33" s="9">
        <f t="shared" si="6"/>
        <v>400</v>
      </c>
    </row>
    <row r="34" spans="1:19" s="45" customFormat="1">
      <c r="A34" s="37">
        <v>38651</v>
      </c>
      <c r="B34" s="38">
        <v>33690</v>
      </c>
      <c r="C34" s="39">
        <v>386.4</v>
      </c>
      <c r="D34" s="40">
        <v>9.3070000000000004</v>
      </c>
      <c r="E34" s="41">
        <v>2.899</v>
      </c>
      <c r="F34" s="8">
        <v>26.98</v>
      </c>
      <c r="G34" s="42"/>
      <c r="H34" s="42">
        <v>8</v>
      </c>
      <c r="I34" s="38">
        <f t="shared" si="9"/>
        <v>12175</v>
      </c>
      <c r="J34" s="53">
        <f t="shared" si="10"/>
        <v>386</v>
      </c>
      <c r="K34" s="43">
        <f t="shared" si="2"/>
        <v>41.517137638336735</v>
      </c>
      <c r="L34" s="44">
        <f t="shared" si="3"/>
        <v>6.9824016563147004E-2</v>
      </c>
      <c r="M34" s="45" t="s">
        <v>205</v>
      </c>
      <c r="N34" s="45" t="str">
        <f t="shared" si="8"/>
        <v>N/A</v>
      </c>
      <c r="O34" s="7">
        <f t="shared" si="7"/>
        <v>2.7856915113871636</v>
      </c>
      <c r="Q34" s="43">
        <f t="shared" si="4"/>
        <v>44.14974184257585</v>
      </c>
      <c r="S34" s="9">
        <f t="shared" si="6"/>
        <v>0</v>
      </c>
    </row>
    <row r="35" spans="1:19" s="45" customFormat="1">
      <c r="A35" s="37">
        <v>38657</v>
      </c>
      <c r="B35" s="38">
        <v>34101</v>
      </c>
      <c r="C35" s="39">
        <v>408.7</v>
      </c>
      <c r="D35" s="40">
        <v>8.4239999999999995</v>
      </c>
      <c r="E35" s="41">
        <v>2.8490000000000002</v>
      </c>
      <c r="F35" s="8">
        <v>24</v>
      </c>
      <c r="G35" s="42">
        <v>45.8</v>
      </c>
      <c r="H35" s="42">
        <v>12</v>
      </c>
      <c r="I35" s="38">
        <f t="shared" si="9"/>
        <v>12586</v>
      </c>
      <c r="J35" s="53">
        <f t="shared" si="10"/>
        <v>411</v>
      </c>
      <c r="K35" s="43">
        <f t="shared" si="2"/>
        <v>48.516144349477685</v>
      </c>
      <c r="L35" s="44">
        <f t="shared" si="3"/>
        <v>5.8722779544898462E-2</v>
      </c>
      <c r="M35" s="45" t="s">
        <v>188</v>
      </c>
      <c r="N35" s="45">
        <f t="shared" si="8"/>
        <v>18823.8</v>
      </c>
      <c r="O35" s="7">
        <f t="shared" si="7"/>
        <v>3.7233403474431128</v>
      </c>
      <c r="Q35" s="43">
        <f t="shared" si="4"/>
        <v>46.198682433374977</v>
      </c>
      <c r="S35" s="9">
        <f t="shared" si="6"/>
        <v>411</v>
      </c>
    </row>
    <row r="36" spans="1:19" s="45" customFormat="1">
      <c r="A36" s="37">
        <v>38660</v>
      </c>
      <c r="B36" s="38">
        <v>34468</v>
      </c>
      <c r="C36" s="39">
        <v>367.2</v>
      </c>
      <c r="D36" s="40">
        <v>8.6709999999999994</v>
      </c>
      <c r="E36" s="41">
        <v>2.8290000000000002</v>
      </c>
      <c r="F36" s="8">
        <v>24.53</v>
      </c>
      <c r="G36" s="42"/>
      <c r="H36" s="42">
        <v>18</v>
      </c>
      <c r="I36" s="38">
        <f t="shared" si="9"/>
        <v>12953</v>
      </c>
      <c r="J36" s="53">
        <f t="shared" si="10"/>
        <v>367</v>
      </c>
      <c r="K36" s="43">
        <f t="shared" si="2"/>
        <v>42.348056740860343</v>
      </c>
      <c r="L36" s="44">
        <f t="shared" si="3"/>
        <v>6.6802832244008722E-2</v>
      </c>
      <c r="M36" s="45" t="s">
        <v>162</v>
      </c>
      <c r="N36" s="45" t="str">
        <f t="shared" si="8"/>
        <v>N/A</v>
      </c>
      <c r="O36" s="7">
        <f t="shared" si="7"/>
        <v>3.6540490196078448</v>
      </c>
      <c r="Q36" s="43">
        <f t="shared" si="4"/>
        <v>44.127112909558257</v>
      </c>
      <c r="S36" s="9">
        <f t="shared" si="6"/>
        <v>0</v>
      </c>
    </row>
    <row r="37" spans="1:19" s="45" customFormat="1">
      <c r="A37" s="37">
        <v>38664</v>
      </c>
      <c r="B37" s="38">
        <v>34840</v>
      </c>
      <c r="C37" s="39">
        <v>372</v>
      </c>
      <c r="D37" s="40">
        <v>9.2720000000000002</v>
      </c>
      <c r="E37" s="41">
        <v>2.839</v>
      </c>
      <c r="F37" s="8">
        <v>26.32</v>
      </c>
      <c r="G37" s="42">
        <v>43.8</v>
      </c>
      <c r="H37" s="42">
        <v>19</v>
      </c>
      <c r="I37" s="38">
        <f t="shared" si="9"/>
        <v>13325</v>
      </c>
      <c r="J37" s="53">
        <f t="shared" si="10"/>
        <v>372</v>
      </c>
      <c r="K37" s="43">
        <f t="shared" si="2"/>
        <v>40.120793787748056</v>
      </c>
      <c r="L37" s="44">
        <f t="shared" si="3"/>
        <v>7.0752688172043013E-2</v>
      </c>
      <c r="M37" s="45" t="s">
        <v>163</v>
      </c>
      <c r="N37" s="45">
        <f t="shared" si="8"/>
        <v>16293.599999999999</v>
      </c>
      <c r="O37" s="7">
        <f t="shared" si="7"/>
        <v>3.101569892473119</v>
      </c>
      <c r="Q37" s="43">
        <f t="shared" ref="Q37:Q68" si="11">AVERAGE(K35:K37)</f>
        <v>43.661664959362021</v>
      </c>
      <c r="S37" s="9">
        <f t="shared" si="6"/>
        <v>372</v>
      </c>
    </row>
    <row r="38" spans="1:19" s="45" customFormat="1">
      <c r="A38" s="37">
        <v>38667</v>
      </c>
      <c r="B38" s="38">
        <v>35228</v>
      </c>
      <c r="C38" s="39">
        <v>387.5</v>
      </c>
      <c r="D38" s="40">
        <v>8.8320000000000007</v>
      </c>
      <c r="E38" s="41">
        <v>2.819</v>
      </c>
      <c r="F38" s="8">
        <v>24.9</v>
      </c>
      <c r="G38" s="42">
        <v>42.5</v>
      </c>
      <c r="H38" s="42">
        <v>3</v>
      </c>
      <c r="I38" s="38">
        <f t="shared" si="9"/>
        <v>13713</v>
      </c>
      <c r="J38" s="53">
        <f t="shared" si="10"/>
        <v>388</v>
      </c>
      <c r="K38" s="43">
        <f t="shared" si="2"/>
        <v>43.874547101449274</v>
      </c>
      <c r="L38" s="44">
        <f t="shared" si="3"/>
        <v>6.4258064516129032E-2</v>
      </c>
      <c r="M38" s="45" t="s">
        <v>186</v>
      </c>
      <c r="N38" s="45">
        <f t="shared" si="8"/>
        <v>16490</v>
      </c>
      <c r="O38" s="7">
        <f t="shared" si="7"/>
        <v>3.1363767741935487</v>
      </c>
      <c r="Q38" s="43">
        <f t="shared" si="11"/>
        <v>42.114465876685891</v>
      </c>
      <c r="S38" s="9">
        <f t="shared" si="6"/>
        <v>388</v>
      </c>
    </row>
    <row r="39" spans="1:19" s="45" customFormat="1">
      <c r="A39" s="37">
        <v>38672</v>
      </c>
      <c r="B39" s="38">
        <v>35606</v>
      </c>
      <c r="C39" s="39">
        <v>378.4</v>
      </c>
      <c r="D39" s="40">
        <v>8.3789999999999996</v>
      </c>
      <c r="E39" s="41">
        <v>2.819</v>
      </c>
      <c r="F39" s="8">
        <v>23.62</v>
      </c>
      <c r="G39" s="42">
        <v>43.4</v>
      </c>
      <c r="H39" s="42">
        <v>13</v>
      </c>
      <c r="I39" s="38">
        <f t="shared" si="9"/>
        <v>14091</v>
      </c>
      <c r="J39" s="53">
        <f t="shared" si="10"/>
        <v>378</v>
      </c>
      <c r="K39" s="43">
        <f t="shared" si="2"/>
        <v>45.160520348490273</v>
      </c>
      <c r="L39" s="44">
        <f t="shared" si="3"/>
        <v>6.2420718816067658E-2</v>
      </c>
      <c r="M39" s="45" t="s">
        <v>165</v>
      </c>
      <c r="N39" s="45">
        <f t="shared" si="8"/>
        <v>16405.2</v>
      </c>
      <c r="O39" s="7">
        <f t="shared" si="7"/>
        <v>3.8088620507399593</v>
      </c>
      <c r="Q39" s="43">
        <f t="shared" si="11"/>
        <v>43.051953745895872</v>
      </c>
      <c r="S39" s="9">
        <f t="shared" si="6"/>
        <v>378</v>
      </c>
    </row>
    <row r="40" spans="1:19" s="45" customFormat="1">
      <c r="A40" s="37">
        <v>38675</v>
      </c>
      <c r="B40" s="38">
        <v>35955</v>
      </c>
      <c r="C40" s="39">
        <v>349.1</v>
      </c>
      <c r="D40" s="40">
        <v>9.1509999999999998</v>
      </c>
      <c r="E40" s="41">
        <v>2.839</v>
      </c>
      <c r="F40" s="8">
        <v>25.98</v>
      </c>
      <c r="G40" s="42">
        <v>43.3</v>
      </c>
      <c r="H40" s="42">
        <v>12</v>
      </c>
      <c r="I40" s="38">
        <f t="shared" si="9"/>
        <v>14440</v>
      </c>
      <c r="J40" s="53">
        <f t="shared" si="10"/>
        <v>349</v>
      </c>
      <c r="K40" s="43">
        <f t="shared" si="2"/>
        <v>38.14883619276582</v>
      </c>
      <c r="L40" s="44">
        <f t="shared" si="3"/>
        <v>7.4419936980807788E-2</v>
      </c>
      <c r="M40" s="45" t="s">
        <v>120</v>
      </c>
      <c r="N40" s="45">
        <f t="shared" si="8"/>
        <v>15111.699999999999</v>
      </c>
      <c r="O40" s="7">
        <f t="shared" si="7"/>
        <v>3.0635574334001721</v>
      </c>
      <c r="Q40" s="43">
        <f t="shared" si="11"/>
        <v>42.394634547568451</v>
      </c>
      <c r="S40" s="9">
        <f t="shared" si="6"/>
        <v>349</v>
      </c>
    </row>
    <row r="41" spans="1:19" s="45" customFormat="1">
      <c r="A41" s="37">
        <v>38679</v>
      </c>
      <c r="B41" s="38">
        <v>36348</v>
      </c>
      <c r="C41" s="39">
        <v>392.6</v>
      </c>
      <c r="D41" s="40">
        <v>9.1590000000000007</v>
      </c>
      <c r="E41" s="41">
        <v>2.819</v>
      </c>
      <c r="F41" s="8">
        <v>25.82</v>
      </c>
      <c r="G41" s="42">
        <v>43</v>
      </c>
      <c r="H41" s="42">
        <v>25.5</v>
      </c>
      <c r="I41" s="38">
        <f t="shared" si="9"/>
        <v>14833</v>
      </c>
      <c r="J41" s="53">
        <f t="shared" si="10"/>
        <v>393</v>
      </c>
      <c r="K41" s="43">
        <f t="shared" si="2"/>
        <v>42.864941587509556</v>
      </c>
      <c r="L41" s="44">
        <f t="shared" si="3"/>
        <v>6.5766683647478341E-2</v>
      </c>
      <c r="M41" s="45" t="s">
        <v>186</v>
      </c>
      <c r="N41" s="45">
        <f t="shared" si="8"/>
        <v>16899</v>
      </c>
      <c r="O41" s="7">
        <f t="shared" si="7"/>
        <v>3.3358917473255225</v>
      </c>
      <c r="Q41" s="43">
        <f t="shared" si="11"/>
        <v>42.058099376255221</v>
      </c>
      <c r="S41" s="9">
        <f t="shared" si="6"/>
        <v>393</v>
      </c>
    </row>
    <row r="42" spans="1:19" s="45" customFormat="1">
      <c r="A42" s="37">
        <v>38682</v>
      </c>
      <c r="B42" s="38">
        <v>36737</v>
      </c>
      <c r="C42" s="39">
        <v>388.9</v>
      </c>
      <c r="D42" s="40">
        <v>8.5519999999999996</v>
      </c>
      <c r="E42" s="41">
        <v>2.819</v>
      </c>
      <c r="F42" s="8">
        <v>24.11</v>
      </c>
      <c r="G42" s="42">
        <v>43</v>
      </c>
      <c r="H42" s="42">
        <v>28</v>
      </c>
      <c r="I42" s="38">
        <f t="shared" si="9"/>
        <v>15222</v>
      </c>
      <c r="J42" s="53">
        <f t="shared" si="10"/>
        <v>389</v>
      </c>
      <c r="K42" s="43">
        <f t="shared" si="2"/>
        <v>45.474742750233865</v>
      </c>
      <c r="L42" s="44">
        <f t="shared" si="3"/>
        <v>6.199537156081255E-2</v>
      </c>
      <c r="M42" s="45" t="s">
        <v>205</v>
      </c>
      <c r="N42" s="45">
        <f t="shared" si="8"/>
        <v>16727</v>
      </c>
      <c r="O42" s="7">
        <f t="shared" si="7"/>
        <v>3.963726407816921</v>
      </c>
      <c r="Q42" s="43">
        <f t="shared" si="11"/>
        <v>42.162840176836418</v>
      </c>
      <c r="S42" s="9">
        <f t="shared" si="6"/>
        <v>389</v>
      </c>
    </row>
    <row r="43" spans="1:19" s="45" customFormat="1">
      <c r="A43" s="37">
        <v>38687</v>
      </c>
      <c r="B43" s="38">
        <v>37093</v>
      </c>
      <c r="C43" s="39">
        <v>355.7</v>
      </c>
      <c r="D43" s="40">
        <v>9</v>
      </c>
      <c r="E43" s="41">
        <v>2.8690000000000002</v>
      </c>
      <c r="F43" s="8">
        <v>25.82</v>
      </c>
      <c r="G43" s="42">
        <v>42.6</v>
      </c>
      <c r="H43" s="42">
        <v>40</v>
      </c>
      <c r="I43" s="38">
        <f t="shared" si="9"/>
        <v>15578</v>
      </c>
      <c r="J43" s="53">
        <f t="shared" si="10"/>
        <v>356</v>
      </c>
      <c r="K43" s="43">
        <f t="shared" si="2"/>
        <v>39.522222222222219</v>
      </c>
      <c r="L43" s="44">
        <f t="shared" si="3"/>
        <v>7.2589260612876016E-2</v>
      </c>
      <c r="M43" s="45" t="s">
        <v>234</v>
      </c>
      <c r="N43" s="45">
        <f t="shared" si="8"/>
        <v>15165.6</v>
      </c>
      <c r="O43" s="7">
        <f t="shared" si="7"/>
        <v>3.9120888389091935</v>
      </c>
      <c r="Q43" s="43">
        <f t="shared" si="11"/>
        <v>42.620635519988546</v>
      </c>
      <c r="S43" s="9">
        <f t="shared" si="6"/>
        <v>356</v>
      </c>
    </row>
    <row r="44" spans="1:19" s="45" customFormat="1">
      <c r="A44" s="37">
        <v>38692</v>
      </c>
      <c r="B44" s="38">
        <v>37445</v>
      </c>
      <c r="C44" s="39">
        <v>352.2</v>
      </c>
      <c r="D44" s="40">
        <v>8.9280000000000008</v>
      </c>
      <c r="E44" s="41">
        <v>2.8690000000000002</v>
      </c>
      <c r="F44" s="8">
        <v>25.61</v>
      </c>
      <c r="G44" s="42">
        <v>41.1</v>
      </c>
      <c r="H44" s="42">
        <v>24</v>
      </c>
      <c r="I44" s="38">
        <f t="shared" si="9"/>
        <v>15930</v>
      </c>
      <c r="J44" s="53">
        <f t="shared" si="10"/>
        <v>352</v>
      </c>
      <c r="K44" s="43">
        <f t="shared" si="2"/>
        <v>39.448924731182792</v>
      </c>
      <c r="L44" s="44">
        <f t="shared" si="3"/>
        <v>7.2714366837024424E-2</v>
      </c>
      <c r="M44" s="45" t="s">
        <v>160</v>
      </c>
      <c r="N44" s="45">
        <f t="shared" si="8"/>
        <v>14467.2</v>
      </c>
      <c r="O44" s="7">
        <f t="shared" si="7"/>
        <v>3.5803816013628609</v>
      </c>
      <c r="Q44" s="43">
        <f t="shared" si="11"/>
        <v>41.481963234546292</v>
      </c>
      <c r="S44" s="9">
        <f t="shared" si="6"/>
        <v>352</v>
      </c>
    </row>
    <row r="45" spans="1:19" s="45" customFormat="1">
      <c r="A45" s="37">
        <v>38694</v>
      </c>
      <c r="B45" s="38">
        <v>37786</v>
      </c>
      <c r="C45" s="39">
        <v>341</v>
      </c>
      <c r="D45" s="40">
        <v>8.3949999999999996</v>
      </c>
      <c r="E45" s="41">
        <v>2.839</v>
      </c>
      <c r="F45" s="8">
        <v>23.83</v>
      </c>
      <c r="G45" s="42">
        <v>41.6</v>
      </c>
      <c r="H45" s="42">
        <v>22</v>
      </c>
      <c r="I45" s="38">
        <f t="shared" si="9"/>
        <v>16271</v>
      </c>
      <c r="J45" s="53">
        <f t="shared" si="10"/>
        <v>341</v>
      </c>
      <c r="K45" s="43">
        <f t="shared" si="2"/>
        <v>40.619416319237644</v>
      </c>
      <c r="L45" s="44">
        <f t="shared" si="3"/>
        <v>6.9882697947214065E-2</v>
      </c>
      <c r="M45" s="45" t="s">
        <v>205</v>
      </c>
      <c r="N45" s="45">
        <f t="shared" si="8"/>
        <v>14185.6</v>
      </c>
      <c r="O45" s="7">
        <f t="shared" si="7"/>
        <v>4.0466129032258067</v>
      </c>
      <c r="Q45" s="43">
        <f t="shared" si="11"/>
        <v>39.863521090880887</v>
      </c>
      <c r="S45" s="9">
        <f t="shared" si="6"/>
        <v>341</v>
      </c>
    </row>
    <row r="46" spans="1:19" s="45" customFormat="1">
      <c r="A46" s="37">
        <v>38700</v>
      </c>
      <c r="B46" s="38">
        <v>38126</v>
      </c>
      <c r="C46" s="39">
        <v>340.1</v>
      </c>
      <c r="D46" s="40">
        <v>9.2050000000000001</v>
      </c>
      <c r="E46" s="41">
        <v>2.8690000000000002</v>
      </c>
      <c r="F46" s="8">
        <v>26.41</v>
      </c>
      <c r="G46" s="42">
        <v>40.6</v>
      </c>
      <c r="H46" s="42">
        <v>25</v>
      </c>
      <c r="I46" s="38">
        <f t="shared" si="9"/>
        <v>16611</v>
      </c>
      <c r="J46" s="53">
        <f t="shared" si="10"/>
        <v>340</v>
      </c>
      <c r="K46" s="43">
        <f t="shared" si="2"/>
        <v>36.947311243889196</v>
      </c>
      <c r="L46" s="44">
        <f t="shared" si="3"/>
        <v>7.7653631284916202E-2</v>
      </c>
      <c r="M46" s="45" t="s">
        <v>161</v>
      </c>
      <c r="N46" s="45">
        <f t="shared" si="8"/>
        <v>13804</v>
      </c>
      <c r="O46" s="7">
        <f t="shared" si="7"/>
        <v>3.3716392237577182</v>
      </c>
      <c r="Q46" s="43">
        <f t="shared" si="11"/>
        <v>39.005217431436542</v>
      </c>
      <c r="S46" s="9">
        <f t="shared" si="6"/>
        <v>340</v>
      </c>
    </row>
    <row r="47" spans="1:19" s="45" customFormat="1">
      <c r="A47" s="37">
        <v>38703</v>
      </c>
      <c r="B47" s="38">
        <v>38464</v>
      </c>
      <c r="C47" s="39">
        <v>337.4</v>
      </c>
      <c r="D47" s="40">
        <v>7.6479999999999997</v>
      </c>
      <c r="E47" s="41">
        <v>2.7290000000000001</v>
      </c>
      <c r="F47" s="8">
        <v>20.87</v>
      </c>
      <c r="G47" s="42">
        <v>39.799999999999997</v>
      </c>
      <c r="H47" s="42">
        <v>7</v>
      </c>
      <c r="I47" s="38">
        <f t="shared" si="9"/>
        <v>16949</v>
      </c>
      <c r="J47" s="53">
        <f t="shared" si="10"/>
        <v>338</v>
      </c>
      <c r="K47" s="43">
        <f t="shared" si="2"/>
        <v>44.11610878661088</v>
      </c>
      <c r="L47" s="44">
        <f t="shared" si="3"/>
        <v>6.1855364552459997E-2</v>
      </c>
      <c r="M47" s="45" t="s">
        <v>117</v>
      </c>
      <c r="N47" s="45">
        <f t="shared" si="8"/>
        <v>13452.4</v>
      </c>
      <c r="O47" s="7">
        <f t="shared" si="7"/>
        <v>4.4106721991701257</v>
      </c>
      <c r="Q47" s="43">
        <f t="shared" si="11"/>
        <v>40.560945449912573</v>
      </c>
      <c r="S47" s="9">
        <f t="shared" si="6"/>
        <v>338</v>
      </c>
    </row>
    <row r="48" spans="1:19" s="45" customFormat="1">
      <c r="A48" s="37">
        <v>38711</v>
      </c>
      <c r="B48" s="38">
        <v>38760</v>
      </c>
      <c r="C48" s="39">
        <v>295.89999999999998</v>
      </c>
      <c r="D48" s="40">
        <v>9.3390000000000004</v>
      </c>
      <c r="E48" s="41">
        <v>2.839</v>
      </c>
      <c r="F48" s="8">
        <v>26.51</v>
      </c>
      <c r="G48" s="42">
        <v>36.299999999999997</v>
      </c>
      <c r="H48" s="42">
        <v>40</v>
      </c>
      <c r="I48" s="38">
        <f>IF(B49&gt;0,B49-$B$2,0)</f>
        <v>17536</v>
      </c>
      <c r="J48" s="53">
        <f t="shared" si="10"/>
        <v>296</v>
      </c>
      <c r="K48" s="43">
        <f t="shared" si="2"/>
        <v>31.684334511189633</v>
      </c>
      <c r="L48" s="44">
        <f t="shared" si="3"/>
        <v>8.9591078066914506E-2</v>
      </c>
      <c r="M48" s="45" t="s">
        <v>67</v>
      </c>
      <c r="N48" s="45">
        <f t="shared" si="8"/>
        <v>10744.8</v>
      </c>
      <c r="O48" s="7">
        <f t="shared" si="7"/>
        <v>3.8234535315985134</v>
      </c>
      <c r="Q48" s="43">
        <f t="shared" si="11"/>
        <v>37.582584847229903</v>
      </c>
      <c r="S48" s="9">
        <f t="shared" si="6"/>
        <v>296</v>
      </c>
    </row>
    <row r="49" spans="1:19" s="45" customFormat="1">
      <c r="A49" s="37">
        <v>38719</v>
      </c>
      <c r="B49" s="38">
        <v>39051</v>
      </c>
      <c r="C49" s="39">
        <v>291.60000000000002</v>
      </c>
      <c r="D49" s="40">
        <v>7.5919999999999996</v>
      </c>
      <c r="E49" s="41">
        <v>2.839</v>
      </c>
      <c r="F49" s="8">
        <v>21.55</v>
      </c>
      <c r="G49" s="42">
        <v>35.6</v>
      </c>
      <c r="H49" s="42">
        <v>10</v>
      </c>
      <c r="I49" s="38">
        <f>IF(B50&gt;0,B50-$B$2,0)</f>
        <v>17867</v>
      </c>
      <c r="J49" s="53">
        <f t="shared" si="10"/>
        <v>291</v>
      </c>
      <c r="K49" s="43">
        <f t="shared" si="2"/>
        <v>38.408851422550057</v>
      </c>
      <c r="L49" s="44">
        <f t="shared" si="3"/>
        <v>7.3902606310013719E-2</v>
      </c>
      <c r="M49" s="45" t="s">
        <v>205</v>
      </c>
      <c r="N49" s="45">
        <f t="shared" si="8"/>
        <v>10359.6</v>
      </c>
      <c r="O49" s="7">
        <f t="shared" si="7"/>
        <v>4.5683566529492454</v>
      </c>
      <c r="Q49" s="43">
        <f t="shared" si="11"/>
        <v>38.069764906783526</v>
      </c>
      <c r="S49" s="9">
        <f t="shared" si="6"/>
        <v>291</v>
      </c>
    </row>
    <row r="50" spans="1:19">
      <c r="A50" s="3">
        <v>38722</v>
      </c>
      <c r="B50" s="4">
        <v>39382</v>
      </c>
      <c r="C50" s="5">
        <v>330.8</v>
      </c>
      <c r="D50" s="6">
        <v>9.5410000000000004</v>
      </c>
      <c r="E50" s="11">
        <v>2.8889999999999998</v>
      </c>
      <c r="F50" s="8">
        <v>27.56</v>
      </c>
      <c r="G50" s="16"/>
      <c r="H50" s="16">
        <v>64</v>
      </c>
      <c r="I50" s="4">
        <f t="shared" si="9"/>
        <v>17867</v>
      </c>
      <c r="J50" s="51">
        <f t="shared" si="10"/>
        <v>331</v>
      </c>
      <c r="K50" s="7">
        <f t="shared" si="2"/>
        <v>34.671418090346926</v>
      </c>
      <c r="L50" s="10">
        <f t="shared" si="3"/>
        <v>8.3313180169286571E-2</v>
      </c>
      <c r="M50" s="9" t="s">
        <v>160</v>
      </c>
      <c r="N50" s="45" t="str">
        <f t="shared" si="8"/>
        <v>N/A</v>
      </c>
      <c r="O50" s="7">
        <f t="shared" si="7"/>
        <v>4.2049008464328903</v>
      </c>
      <c r="Q50" s="7">
        <f t="shared" si="11"/>
        <v>34.921534674695543</v>
      </c>
      <c r="S50" s="9">
        <f t="shared" si="6"/>
        <v>0</v>
      </c>
    </row>
    <row r="51" spans="1:19" s="45" customFormat="1">
      <c r="A51" s="37">
        <v>38727</v>
      </c>
      <c r="B51" s="38">
        <v>39715</v>
      </c>
      <c r="C51" s="39">
        <v>332.9</v>
      </c>
      <c r="D51" s="40">
        <v>10.266999999999999</v>
      </c>
      <c r="E51" s="41">
        <v>2.8889999999999998</v>
      </c>
      <c r="F51" s="8">
        <v>29.66</v>
      </c>
      <c r="G51" s="42"/>
      <c r="H51" s="42">
        <v>51</v>
      </c>
      <c r="I51" s="38">
        <f t="shared" si="9"/>
        <v>18200</v>
      </c>
      <c r="J51" s="53">
        <f t="shared" si="10"/>
        <v>333</v>
      </c>
      <c r="K51" s="43">
        <f t="shared" si="2"/>
        <v>32.424271939222749</v>
      </c>
      <c r="L51" s="44">
        <f t="shared" si="3"/>
        <v>8.9095824571943538E-2</v>
      </c>
      <c r="M51" s="45" t="s">
        <v>160</v>
      </c>
      <c r="N51" s="45" t="str">
        <f t="shared" si="8"/>
        <v>N/A</v>
      </c>
      <c r="O51" s="7">
        <f t="shared" si="7"/>
        <v>3.2058957644938424</v>
      </c>
      <c r="Q51" s="43">
        <f t="shared" si="11"/>
        <v>35.168180484039915</v>
      </c>
      <c r="S51" s="9">
        <f t="shared" si="6"/>
        <v>0</v>
      </c>
    </row>
    <row r="52" spans="1:19" s="45" customFormat="1">
      <c r="A52" s="37">
        <v>38730</v>
      </c>
      <c r="B52" s="38">
        <v>40115</v>
      </c>
      <c r="C52" s="39">
        <v>400.1</v>
      </c>
      <c r="D52" s="40">
        <v>8.8849999999999998</v>
      </c>
      <c r="E52" s="41">
        <v>2.8889999999999998</v>
      </c>
      <c r="F52" s="55">
        <v>25.67</v>
      </c>
      <c r="G52" s="42">
        <v>40.700000000000003</v>
      </c>
      <c r="H52" s="42">
        <v>48</v>
      </c>
      <c r="I52" s="38">
        <f t="shared" si="9"/>
        <v>18600</v>
      </c>
      <c r="J52" s="53">
        <f t="shared" si="10"/>
        <v>400</v>
      </c>
      <c r="K52" s="43">
        <f t="shared" si="2"/>
        <v>45.030951041080478</v>
      </c>
      <c r="L52" s="44">
        <f t="shared" si="3"/>
        <v>6.4158960259935019E-2</v>
      </c>
      <c r="M52" s="45" t="s">
        <v>117</v>
      </c>
      <c r="N52" s="45">
        <f t="shared" si="8"/>
        <v>16280.000000000002</v>
      </c>
      <c r="O52" s="43">
        <f t="shared" si="7"/>
        <v>4.0809335166208456</v>
      </c>
      <c r="Q52" s="43">
        <f t="shared" si="11"/>
        <v>37.375547023550048</v>
      </c>
      <c r="S52" s="9">
        <f t="shared" si="6"/>
        <v>400</v>
      </c>
    </row>
    <row r="53" spans="1:19" s="45" customFormat="1">
      <c r="A53" s="37">
        <v>38734</v>
      </c>
      <c r="B53" s="38">
        <v>40479</v>
      </c>
      <c r="C53" s="39">
        <v>363.8</v>
      </c>
      <c r="D53" s="40">
        <v>9.3930000000000007</v>
      </c>
      <c r="E53" s="41">
        <v>2.9289999999999998</v>
      </c>
      <c r="F53" s="55">
        <v>27.51</v>
      </c>
      <c r="G53" s="42">
        <v>41.5</v>
      </c>
      <c r="H53" s="42">
        <v>45</v>
      </c>
      <c r="I53" s="38">
        <f t="shared" si="9"/>
        <v>18964</v>
      </c>
      <c r="J53" s="53">
        <f t="shared" si="10"/>
        <v>364</v>
      </c>
      <c r="K53" s="43">
        <f t="shared" si="2"/>
        <v>38.730969871180662</v>
      </c>
      <c r="L53" s="44">
        <f t="shared" si="3"/>
        <v>7.5618471687740524E-2</v>
      </c>
      <c r="M53" s="45" t="s">
        <v>205</v>
      </c>
      <c r="N53" s="45">
        <f t="shared" si="8"/>
        <v>15106</v>
      </c>
      <c r="O53" s="43">
        <f t="shared" si="7"/>
        <v>3.6688609125893343</v>
      </c>
      <c r="Q53" s="43">
        <f t="shared" si="11"/>
        <v>38.728730950494629</v>
      </c>
      <c r="S53" s="9">
        <f t="shared" si="6"/>
        <v>364</v>
      </c>
    </row>
    <row r="54" spans="1:19" s="45" customFormat="1">
      <c r="A54" s="37">
        <v>38737</v>
      </c>
      <c r="B54" s="38">
        <v>40859</v>
      </c>
      <c r="C54" s="39">
        <v>379.9</v>
      </c>
      <c r="D54" s="40">
        <v>9.15</v>
      </c>
      <c r="E54" s="41">
        <v>2.9289999999999998</v>
      </c>
      <c r="F54" s="55">
        <v>26.8</v>
      </c>
      <c r="G54" s="42">
        <v>41.1</v>
      </c>
      <c r="H54" s="42">
        <v>61</v>
      </c>
      <c r="I54" s="38">
        <f t="shared" si="9"/>
        <v>19344</v>
      </c>
      <c r="J54" s="53">
        <f t="shared" si="10"/>
        <v>380</v>
      </c>
      <c r="K54" s="43">
        <f t="shared" si="2"/>
        <v>41.519125683060103</v>
      </c>
      <c r="L54" s="44">
        <f t="shared" si="3"/>
        <v>7.0544880231639906E-2</v>
      </c>
      <c r="M54" s="45" t="s">
        <v>186</v>
      </c>
      <c r="N54" s="45">
        <f t="shared" si="8"/>
        <v>15618</v>
      </c>
      <c r="O54" s="43">
        <f t="shared" si="7"/>
        <v>4.2192024216899195</v>
      </c>
      <c r="Q54" s="43">
        <f t="shared" si="11"/>
        <v>41.760348865107083</v>
      </c>
      <c r="S54" s="9">
        <f t="shared" si="6"/>
        <v>380</v>
      </c>
    </row>
    <row r="55" spans="1:19" s="45" customFormat="1">
      <c r="A55" s="37">
        <v>38742</v>
      </c>
      <c r="B55" s="38">
        <v>41237</v>
      </c>
      <c r="C55" s="39">
        <v>377.7</v>
      </c>
      <c r="D55" s="40">
        <v>9.3369999999999997</v>
      </c>
      <c r="E55" s="41">
        <v>2.919</v>
      </c>
      <c r="F55" s="55">
        <v>27.25</v>
      </c>
      <c r="G55" s="42">
        <v>41</v>
      </c>
      <c r="H55" s="42">
        <v>63</v>
      </c>
      <c r="I55" s="38">
        <f t="shared" si="9"/>
        <v>19722</v>
      </c>
      <c r="J55" s="53">
        <f t="shared" si="10"/>
        <v>378</v>
      </c>
      <c r="K55" s="43">
        <f t="shared" si="2"/>
        <v>40.451965299346682</v>
      </c>
      <c r="L55" s="44">
        <f t="shared" si="3"/>
        <v>7.2147206777866027E-2</v>
      </c>
      <c r="M55" s="45" t="s">
        <v>69</v>
      </c>
      <c r="N55" s="45">
        <f t="shared" si="8"/>
        <v>15498</v>
      </c>
      <c r="O55" s="43">
        <f t="shared" si="7"/>
        <v>4.1204027005559976</v>
      </c>
      <c r="Q55" s="43">
        <f t="shared" si="11"/>
        <v>40.234020284529151</v>
      </c>
      <c r="S55" s="9">
        <f t="shared" si="6"/>
        <v>378</v>
      </c>
    </row>
    <row r="56" spans="1:19" s="45" customFormat="1">
      <c r="A56" s="37">
        <v>38744</v>
      </c>
      <c r="B56" s="38">
        <v>41565</v>
      </c>
      <c r="C56" s="39">
        <v>327.7</v>
      </c>
      <c r="D56" s="40">
        <v>8.8439999999999994</v>
      </c>
      <c r="E56" s="41">
        <v>2.899</v>
      </c>
      <c r="F56" s="55">
        <v>25.64</v>
      </c>
      <c r="G56" s="42">
        <v>40.4</v>
      </c>
      <c r="H56" s="42">
        <v>26</v>
      </c>
      <c r="I56" s="38">
        <f t="shared" si="9"/>
        <v>20050</v>
      </c>
      <c r="J56" s="53">
        <f t="shared" si="10"/>
        <v>328</v>
      </c>
      <c r="K56" s="43">
        <f t="shared" si="2"/>
        <v>37.053369516056087</v>
      </c>
      <c r="L56" s="44">
        <f t="shared" si="3"/>
        <v>7.8242294781812632E-2</v>
      </c>
      <c r="M56" s="45" t="s">
        <v>205</v>
      </c>
      <c r="N56" s="45">
        <f t="shared" si="8"/>
        <v>13251.199999999999</v>
      </c>
      <c r="O56" s="43">
        <f t="shared" si="7"/>
        <v>3.7576905706438826</v>
      </c>
      <c r="Q56" s="43">
        <f t="shared" si="11"/>
        <v>39.674820166154291</v>
      </c>
      <c r="S56" s="9">
        <f t="shared" si="6"/>
        <v>328</v>
      </c>
    </row>
    <row r="57" spans="1:19" s="45" customFormat="1">
      <c r="A57" s="37">
        <v>38748</v>
      </c>
      <c r="B57" s="38">
        <v>41866</v>
      </c>
      <c r="C57" s="39">
        <v>301.7</v>
      </c>
      <c r="D57" s="40">
        <v>8.2490000000000006</v>
      </c>
      <c r="E57" s="41">
        <v>2.899</v>
      </c>
      <c r="F57" s="55">
        <v>23.91</v>
      </c>
      <c r="G57" s="42">
        <v>38.1</v>
      </c>
      <c r="H57" s="42">
        <v>0</v>
      </c>
      <c r="I57" s="38">
        <f t="shared" si="9"/>
        <v>20351</v>
      </c>
      <c r="J57" s="53">
        <f t="shared" si="10"/>
        <v>301</v>
      </c>
      <c r="K57" s="43">
        <f t="shared" si="2"/>
        <v>36.574130197599708</v>
      </c>
      <c r="L57" s="44">
        <f t="shared" si="3"/>
        <v>7.925091150149155E-2</v>
      </c>
      <c r="M57" s="45" t="s">
        <v>205</v>
      </c>
      <c r="N57" s="45">
        <f t="shared" si="8"/>
        <v>11468.1</v>
      </c>
      <c r="O57" s="43" t="str">
        <f t="shared" si="7"/>
        <v>N/A</v>
      </c>
      <c r="Q57" s="43">
        <f t="shared" si="11"/>
        <v>38.026488337667494</v>
      </c>
      <c r="S57" s="9">
        <f t="shared" si="6"/>
        <v>301</v>
      </c>
    </row>
    <row r="58" spans="1:19" s="45" customFormat="1">
      <c r="A58" s="37">
        <v>38751</v>
      </c>
      <c r="B58" s="38">
        <v>42261</v>
      </c>
      <c r="C58" s="39">
        <v>394.2</v>
      </c>
      <c r="D58" s="40">
        <v>9.8330000000000002</v>
      </c>
      <c r="E58" s="41">
        <v>2.859</v>
      </c>
      <c r="F58" s="55">
        <v>28.11</v>
      </c>
      <c r="G58" s="42">
        <v>42.4</v>
      </c>
      <c r="H58" s="42">
        <v>66</v>
      </c>
      <c r="I58" s="38">
        <f t="shared" si="9"/>
        <v>20746</v>
      </c>
      <c r="J58" s="53">
        <f t="shared" si="10"/>
        <v>395</v>
      </c>
      <c r="K58" s="43">
        <f t="shared" si="2"/>
        <v>40.089494559137599</v>
      </c>
      <c r="L58" s="44">
        <f t="shared" si="3"/>
        <v>7.1308980213089804E-2</v>
      </c>
      <c r="M58" s="45" t="s">
        <v>205</v>
      </c>
      <c r="N58" s="45">
        <f t="shared" si="8"/>
        <v>16748</v>
      </c>
      <c r="O58" s="43">
        <f t="shared" si="7"/>
        <v>3.7133165905631653</v>
      </c>
      <c r="Q58" s="43">
        <f t="shared" si="11"/>
        <v>37.905664757597798</v>
      </c>
      <c r="S58" s="9">
        <f t="shared" si="6"/>
        <v>395</v>
      </c>
    </row>
    <row r="59" spans="1:19" s="45" customFormat="1">
      <c r="A59" s="37">
        <v>38756</v>
      </c>
      <c r="B59" s="38">
        <v>42641</v>
      </c>
      <c r="C59" s="39">
        <v>380.3</v>
      </c>
      <c r="D59" s="40">
        <v>9.3770000000000007</v>
      </c>
      <c r="E59" s="41">
        <v>2.819</v>
      </c>
      <c r="F59" s="55">
        <v>26.43</v>
      </c>
      <c r="G59" s="42">
        <v>39.700000000000003</v>
      </c>
      <c r="H59" s="42">
        <v>61</v>
      </c>
      <c r="I59" s="38">
        <f t="shared" si="9"/>
        <v>21126</v>
      </c>
      <c r="J59" s="53">
        <f t="shared" si="10"/>
        <v>380</v>
      </c>
      <c r="K59" s="43">
        <f t="shared" si="2"/>
        <v>40.556681241335177</v>
      </c>
      <c r="L59" s="44">
        <f t="shared" si="3"/>
        <v>6.9497764922429664E-2</v>
      </c>
      <c r="M59" s="45" t="s">
        <v>186</v>
      </c>
      <c r="N59" s="45">
        <f t="shared" si="8"/>
        <v>15086.000000000002</v>
      </c>
      <c r="O59" s="43">
        <f t="shared" si="7"/>
        <v>4.0270678411780167</v>
      </c>
      <c r="Q59" s="43">
        <f t="shared" si="11"/>
        <v>39.073435332690828</v>
      </c>
      <c r="S59" s="9">
        <f t="shared" si="6"/>
        <v>380</v>
      </c>
    </row>
    <row r="60" spans="1:19" s="45" customFormat="1">
      <c r="A60" s="37">
        <v>38759</v>
      </c>
      <c r="B60" s="38">
        <v>43024</v>
      </c>
      <c r="C60" s="39">
        <v>382.7</v>
      </c>
      <c r="D60" s="40">
        <v>9.7309999999999999</v>
      </c>
      <c r="E60" s="41">
        <v>2.8690000000000002</v>
      </c>
      <c r="F60" s="55">
        <v>27.92</v>
      </c>
      <c r="G60" s="42"/>
      <c r="H60" s="42">
        <v>69</v>
      </c>
      <c r="I60" s="38">
        <f t="shared" si="9"/>
        <v>21509</v>
      </c>
      <c r="J60" s="53">
        <f t="shared" si="10"/>
        <v>383</v>
      </c>
      <c r="K60" s="43">
        <f t="shared" si="2"/>
        <v>39.327921076970505</v>
      </c>
      <c r="L60" s="44">
        <f t="shared" si="3"/>
        <v>7.2955317481055659E-2</v>
      </c>
      <c r="M60" s="45" t="s">
        <v>161</v>
      </c>
      <c r="N60" s="45" t="str">
        <f t="shared" si="8"/>
        <v>N/A</v>
      </c>
      <c r="O60" s="43">
        <f t="shared" si="7"/>
        <v>3.9234787039456496</v>
      </c>
      <c r="Q60" s="43">
        <f t="shared" si="11"/>
        <v>39.991365625814431</v>
      </c>
      <c r="S60" s="9">
        <f t="shared" si="6"/>
        <v>0</v>
      </c>
    </row>
    <row r="61" spans="1:19" s="45" customFormat="1">
      <c r="A61" s="37">
        <v>38764</v>
      </c>
      <c r="B61" s="38">
        <v>43389</v>
      </c>
      <c r="C61" s="39">
        <v>365.2</v>
      </c>
      <c r="D61" s="40">
        <v>9.5820000000000007</v>
      </c>
      <c r="E61" s="41">
        <v>2.8290000000000002</v>
      </c>
      <c r="F61" s="8">
        <v>27.11</v>
      </c>
      <c r="G61" s="42">
        <v>40.299999999999997</v>
      </c>
      <c r="H61" s="42">
        <v>45</v>
      </c>
      <c r="I61" s="38">
        <f t="shared" si="9"/>
        <v>21874</v>
      </c>
      <c r="J61" s="53">
        <f t="shared" si="10"/>
        <v>365</v>
      </c>
      <c r="K61" s="43">
        <f t="shared" si="2"/>
        <v>38.113128783135039</v>
      </c>
      <c r="L61" s="44">
        <f t="shared" si="3"/>
        <v>7.4233296823658271E-2</v>
      </c>
      <c r="M61" s="45" t="s">
        <v>205</v>
      </c>
      <c r="N61" s="45">
        <f t="shared" si="8"/>
        <v>14709.499999999998</v>
      </c>
      <c r="O61" s="7">
        <f t="shared" si="7"/>
        <v>3.4986955093099663</v>
      </c>
      <c r="Q61" s="43">
        <f t="shared" si="11"/>
        <v>39.332577033813571</v>
      </c>
      <c r="S61" s="9">
        <f t="shared" si="6"/>
        <v>365</v>
      </c>
    </row>
    <row r="62" spans="1:19" s="45" customFormat="1">
      <c r="A62" s="37">
        <v>38769</v>
      </c>
      <c r="B62" s="38">
        <v>43741</v>
      </c>
      <c r="C62" s="39">
        <v>351.8</v>
      </c>
      <c r="D62" s="40">
        <v>9.5370000000000008</v>
      </c>
      <c r="E62" s="41">
        <v>2.879</v>
      </c>
      <c r="F62" s="8">
        <f>E62*D62</f>
        <v>27.457023000000003</v>
      </c>
      <c r="G62" s="42">
        <v>38.9</v>
      </c>
      <c r="H62" s="42">
        <v>47</v>
      </c>
      <c r="I62" s="38">
        <f t="shared" si="9"/>
        <v>22226</v>
      </c>
      <c r="J62" s="53">
        <f t="shared" si="10"/>
        <v>352</v>
      </c>
      <c r="K62" s="43">
        <f t="shared" si="2"/>
        <v>36.887910244311627</v>
      </c>
      <c r="L62" s="44">
        <f t="shared" si="3"/>
        <v>7.8047251279135879E-2</v>
      </c>
      <c r="M62" s="45" t="s">
        <v>205</v>
      </c>
      <c r="N62" s="45">
        <f t="shared" si="8"/>
        <v>13692.8</v>
      </c>
      <c r="O62" s="7">
        <f t="shared" si="7"/>
        <v>3.6371301876065942</v>
      </c>
      <c r="Q62" s="43">
        <f t="shared" si="11"/>
        <v>38.109653368139057</v>
      </c>
      <c r="S62" s="9">
        <f t="shared" si="6"/>
        <v>352</v>
      </c>
    </row>
    <row r="63" spans="1:19" s="45" customFormat="1">
      <c r="A63" s="37">
        <v>38772</v>
      </c>
      <c r="B63" s="38">
        <v>44123</v>
      </c>
      <c r="C63" s="39">
        <v>382.2</v>
      </c>
      <c r="D63" s="40">
        <v>10.067</v>
      </c>
      <c r="E63" s="41">
        <v>2.899</v>
      </c>
      <c r="F63" s="8">
        <v>29.18</v>
      </c>
      <c r="G63" s="42">
        <v>38.799999999999997</v>
      </c>
      <c r="H63" s="42">
        <v>51</v>
      </c>
      <c r="I63" s="38">
        <f t="shared" si="9"/>
        <v>22608</v>
      </c>
      <c r="J63" s="53">
        <f t="shared" si="10"/>
        <v>382</v>
      </c>
      <c r="K63" s="43">
        <f t="shared" si="2"/>
        <v>37.965630277143141</v>
      </c>
      <c r="L63" s="44">
        <f t="shared" si="3"/>
        <v>7.6347462061747778E-2</v>
      </c>
      <c r="M63" s="45" t="s">
        <v>205</v>
      </c>
      <c r="N63" s="45">
        <f t="shared" si="8"/>
        <v>14821.599999999999</v>
      </c>
      <c r="O63" s="7">
        <f t="shared" si="7"/>
        <v>3.176320251177394</v>
      </c>
      <c r="Q63" s="43">
        <f t="shared" si="11"/>
        <v>37.655556434863264</v>
      </c>
      <c r="S63" s="9">
        <f t="shared" si="6"/>
        <v>382</v>
      </c>
    </row>
    <row r="64" spans="1:19" s="45" customFormat="1">
      <c r="A64" s="37">
        <v>38777</v>
      </c>
      <c r="B64" s="38">
        <v>44478</v>
      </c>
      <c r="C64" s="39">
        <v>354.8</v>
      </c>
      <c r="D64" s="40">
        <v>8.3870000000000005</v>
      </c>
      <c r="E64" s="41">
        <v>2.899</v>
      </c>
      <c r="F64" s="8">
        <v>24.31</v>
      </c>
      <c r="G64" s="42">
        <v>40.6</v>
      </c>
      <c r="H64" s="42">
        <v>15</v>
      </c>
      <c r="I64" s="38">
        <f t="shared" si="9"/>
        <v>22963</v>
      </c>
      <c r="J64" s="53">
        <f t="shared" si="10"/>
        <v>355</v>
      </c>
      <c r="K64" s="43">
        <f t="shared" si="2"/>
        <v>42.303565041135087</v>
      </c>
      <c r="L64" s="44">
        <f t="shared" si="3"/>
        <v>6.8517474633596392E-2</v>
      </c>
      <c r="M64" s="45" t="s">
        <v>121</v>
      </c>
      <c r="N64" s="45">
        <f t="shared" si="8"/>
        <v>14413</v>
      </c>
      <c r="O64" s="7">
        <f t="shared" si="7"/>
        <v>3.8675800450958278</v>
      </c>
      <c r="Q64" s="43">
        <f t="shared" si="11"/>
        <v>39.052368520863283</v>
      </c>
      <c r="S64" s="9">
        <f t="shared" si="6"/>
        <v>355</v>
      </c>
    </row>
    <row r="65" spans="1:19" s="45" customFormat="1">
      <c r="A65" s="37">
        <v>38779</v>
      </c>
      <c r="B65" s="38">
        <v>44843</v>
      </c>
      <c r="C65" s="39">
        <v>365.5</v>
      </c>
      <c r="D65" s="40">
        <v>9.016</v>
      </c>
      <c r="E65" s="41">
        <v>2.899</v>
      </c>
      <c r="F65" s="8">
        <v>26.14</v>
      </c>
      <c r="G65" s="42">
        <v>43.1</v>
      </c>
      <c r="H65" s="42">
        <v>30</v>
      </c>
      <c r="I65" s="38">
        <f t="shared" si="9"/>
        <v>23328</v>
      </c>
      <c r="J65" s="53">
        <f t="shared" si="10"/>
        <v>365</v>
      </c>
      <c r="K65" s="43">
        <f t="shared" si="2"/>
        <v>40.539041703637977</v>
      </c>
      <c r="L65" s="44">
        <f t="shared" si="3"/>
        <v>7.1518467852257184E-2</v>
      </c>
      <c r="M65" s="45" t="s">
        <v>205</v>
      </c>
      <c r="N65" s="45">
        <f t="shared" si="8"/>
        <v>15731.5</v>
      </c>
      <c r="O65" s="7">
        <f t="shared" si="7"/>
        <v>3.6240273597811221</v>
      </c>
      <c r="Q65" s="43">
        <f t="shared" si="11"/>
        <v>40.269412340638738</v>
      </c>
      <c r="S65" s="9">
        <f t="shared" si="6"/>
        <v>365</v>
      </c>
    </row>
    <row r="66" spans="1:19" s="45" customFormat="1">
      <c r="A66" s="37">
        <v>38785</v>
      </c>
      <c r="B66" s="38">
        <v>45279</v>
      </c>
      <c r="C66" s="39">
        <v>435.1</v>
      </c>
      <c r="D66" s="40">
        <v>10.214</v>
      </c>
      <c r="E66" s="41">
        <v>2.9089999999999998</v>
      </c>
      <c r="F66" s="8">
        <v>29.71</v>
      </c>
      <c r="G66" s="42">
        <v>45.4</v>
      </c>
      <c r="H66" s="42">
        <v>69</v>
      </c>
      <c r="I66" s="38">
        <f t="shared" si="9"/>
        <v>23764</v>
      </c>
      <c r="J66" s="53">
        <f t="shared" si="10"/>
        <v>436</v>
      </c>
      <c r="K66" s="43">
        <f t="shared" si="2"/>
        <v>42.598394360681418</v>
      </c>
      <c r="L66" s="44">
        <f t="shared" si="3"/>
        <v>6.8283153298092397E-2</v>
      </c>
      <c r="M66" s="45" t="s">
        <v>122</v>
      </c>
      <c r="N66" s="45">
        <f t="shared" si="8"/>
        <v>19794.399999999998</v>
      </c>
      <c r="O66" s="7">
        <f t="shared" si="7"/>
        <v>3.3057793610664223</v>
      </c>
      <c r="Q66" s="43">
        <f t="shared" si="11"/>
        <v>41.813667035151497</v>
      </c>
      <c r="S66" s="9">
        <f t="shared" si="6"/>
        <v>436</v>
      </c>
    </row>
    <row r="67" spans="1:19" s="45" customFormat="1">
      <c r="A67" s="37">
        <v>38790</v>
      </c>
      <c r="B67" s="38">
        <v>45724</v>
      </c>
      <c r="C67" s="39">
        <v>445.8</v>
      </c>
      <c r="D67" s="40">
        <v>10.145</v>
      </c>
      <c r="E67" s="41">
        <v>2.9590000000000001</v>
      </c>
      <c r="F67" s="8">
        <v>30.02</v>
      </c>
      <c r="G67" s="42">
        <v>43.6</v>
      </c>
      <c r="H67" s="42">
        <v>67</v>
      </c>
      <c r="I67" s="38">
        <f t="shared" si="9"/>
        <v>24209</v>
      </c>
      <c r="J67" s="53">
        <f t="shared" si="10"/>
        <v>445</v>
      </c>
      <c r="K67" s="43">
        <f t="shared" ref="K67:K130" si="12">C67/D67</f>
        <v>43.942828979793006</v>
      </c>
      <c r="L67" s="44">
        <f t="shared" ref="L67:L130" si="13">F67/C67</f>
        <v>6.7339614176760876E-2</v>
      </c>
      <c r="M67" s="45" t="s">
        <v>160</v>
      </c>
      <c r="N67" s="45">
        <f t="shared" si="8"/>
        <v>19402</v>
      </c>
      <c r="O67" s="7">
        <f t="shared" si="7"/>
        <v>3.2797083894122938</v>
      </c>
      <c r="Q67" s="43">
        <f t="shared" si="11"/>
        <v>42.360088348037465</v>
      </c>
      <c r="S67" s="9">
        <f t="shared" si="6"/>
        <v>445</v>
      </c>
    </row>
    <row r="68" spans="1:19" s="45" customFormat="1">
      <c r="A68" s="37">
        <v>38793</v>
      </c>
      <c r="B68" s="38">
        <v>46166</v>
      </c>
      <c r="C68" s="39">
        <v>441.7</v>
      </c>
      <c r="D68" s="40">
        <v>10.004</v>
      </c>
      <c r="E68" s="41">
        <v>2.9390000000000001</v>
      </c>
      <c r="F68" s="8">
        <v>29.4</v>
      </c>
      <c r="G68" s="42">
        <v>47.3</v>
      </c>
      <c r="H68" s="42">
        <v>28</v>
      </c>
      <c r="I68" s="38">
        <f t="shared" si="9"/>
        <v>24651</v>
      </c>
      <c r="J68" s="53">
        <f t="shared" si="10"/>
        <v>442</v>
      </c>
      <c r="K68" s="43">
        <f t="shared" si="12"/>
        <v>44.152339064374253</v>
      </c>
      <c r="L68" s="44">
        <f t="shared" si="13"/>
        <v>6.6561014263074481E-2</v>
      </c>
      <c r="M68" s="45" t="s">
        <v>129</v>
      </c>
      <c r="N68" s="45">
        <f t="shared" si="8"/>
        <v>20906.599999999999</v>
      </c>
      <c r="O68" s="7">
        <f t="shared" si="7"/>
        <v>2.5301679873217129</v>
      </c>
      <c r="Q68" s="43">
        <f t="shared" si="11"/>
        <v>43.564520801616226</v>
      </c>
      <c r="S68" s="9">
        <f t="shared" si="6"/>
        <v>442</v>
      </c>
    </row>
    <row r="69" spans="1:19" s="45" customFormat="1">
      <c r="A69" s="37">
        <v>38799</v>
      </c>
      <c r="B69" s="38">
        <v>46598</v>
      </c>
      <c r="C69" s="39">
        <v>432.2</v>
      </c>
      <c r="D69" s="40">
        <v>9.0619999999999994</v>
      </c>
      <c r="E69" s="41">
        <v>2.9689999999999999</v>
      </c>
      <c r="F69" s="8">
        <v>26.91</v>
      </c>
      <c r="G69" s="42">
        <v>44.8</v>
      </c>
      <c r="H69" s="42">
        <v>39</v>
      </c>
      <c r="I69" s="38">
        <f t="shared" si="9"/>
        <v>25083</v>
      </c>
      <c r="J69" s="53">
        <f t="shared" si="10"/>
        <v>432</v>
      </c>
      <c r="K69" s="43">
        <f t="shared" si="12"/>
        <v>47.693665857426616</v>
      </c>
      <c r="L69" s="44">
        <f t="shared" si="13"/>
        <v>6.2262841277186488E-2</v>
      </c>
      <c r="M69" s="45" t="s">
        <v>160</v>
      </c>
      <c r="N69" s="45">
        <f t="shared" si="8"/>
        <v>19353.599999999999</v>
      </c>
      <c r="O69" s="7">
        <f t="shared" si="7"/>
        <v>3.6557186487737177</v>
      </c>
      <c r="Q69" s="43">
        <f t="shared" ref="Q69:Q132" si="14">AVERAGE(K67:K69)</f>
        <v>45.262944633864628</v>
      </c>
      <c r="S69" s="9">
        <f t="shared" si="6"/>
        <v>432</v>
      </c>
    </row>
    <row r="70" spans="1:19" s="45" customFormat="1">
      <c r="A70" s="37">
        <v>38804</v>
      </c>
      <c r="B70" s="38">
        <v>47010</v>
      </c>
      <c r="C70" s="39">
        <v>411.3</v>
      </c>
      <c r="D70" s="40">
        <v>7.4489999999999998</v>
      </c>
      <c r="E70" s="41">
        <v>2.8889999999999998</v>
      </c>
      <c r="F70" s="8">
        <v>21.52</v>
      </c>
      <c r="G70" s="42">
        <v>43</v>
      </c>
      <c r="H70" s="42">
        <v>69</v>
      </c>
      <c r="I70" s="38">
        <f t="shared" si="9"/>
        <v>25495</v>
      </c>
      <c r="J70" s="53">
        <f t="shared" si="10"/>
        <v>412</v>
      </c>
      <c r="K70" s="43">
        <f t="shared" si="12"/>
        <v>55.215465163109144</v>
      </c>
      <c r="L70" s="44">
        <f t="shared" si="13"/>
        <v>5.2321906151227809E-2</v>
      </c>
      <c r="M70" s="45" t="s">
        <v>186</v>
      </c>
      <c r="N70" s="45">
        <f t="shared" si="8"/>
        <v>17716</v>
      </c>
      <c r="O70" s="7">
        <f t="shared" si="7"/>
        <v>5.7006498905908103</v>
      </c>
      <c r="Q70" s="43">
        <f t="shared" si="14"/>
        <v>49.020490028303335</v>
      </c>
      <c r="S70" s="9">
        <f t="shared" si="6"/>
        <v>412</v>
      </c>
    </row>
    <row r="71" spans="1:19" s="45" customFormat="1">
      <c r="A71" s="37">
        <v>38806</v>
      </c>
      <c r="B71" s="38">
        <v>47314</v>
      </c>
      <c r="C71" s="39">
        <v>304.2</v>
      </c>
      <c r="D71" s="40">
        <v>9.4949999999999992</v>
      </c>
      <c r="E71" s="41">
        <v>2.919</v>
      </c>
      <c r="F71" s="8">
        <v>27.72</v>
      </c>
      <c r="G71" s="42">
        <v>45.1</v>
      </c>
      <c r="H71" s="42">
        <v>50</v>
      </c>
      <c r="I71" s="38">
        <f t="shared" si="9"/>
        <v>25799</v>
      </c>
      <c r="J71" s="53">
        <f t="shared" si="10"/>
        <v>304</v>
      </c>
      <c r="K71" s="43">
        <f t="shared" si="12"/>
        <v>32.037914691943129</v>
      </c>
      <c r="L71" s="44">
        <f t="shared" si="13"/>
        <v>9.1124260355029588E-2</v>
      </c>
      <c r="M71" s="45" t="s">
        <v>120</v>
      </c>
      <c r="N71" s="45">
        <f t="shared" si="8"/>
        <v>13710.4</v>
      </c>
      <c r="O71" s="7">
        <f t="shared" si="7"/>
        <v>3.9656508875739664</v>
      </c>
      <c r="Q71" s="43">
        <f t="shared" si="14"/>
        <v>44.982348570826296</v>
      </c>
      <c r="S71" s="9">
        <f t="shared" si="6"/>
        <v>304</v>
      </c>
    </row>
    <row r="72" spans="1:19" s="45" customFormat="1">
      <c r="A72" s="37">
        <v>38812</v>
      </c>
      <c r="B72" s="38">
        <v>47774</v>
      </c>
      <c r="C72" s="39">
        <v>460</v>
      </c>
      <c r="D72" s="40">
        <v>10.090999999999999</v>
      </c>
      <c r="E72" s="41">
        <v>2.9590000000000001</v>
      </c>
      <c r="F72" s="8">
        <v>29.86</v>
      </c>
      <c r="G72" s="42">
        <v>48.2</v>
      </c>
      <c r="H72" s="42">
        <v>65</v>
      </c>
      <c r="I72" s="38">
        <f t="shared" si="9"/>
        <v>26259</v>
      </c>
      <c r="J72" s="53">
        <f t="shared" si="10"/>
        <v>460</v>
      </c>
      <c r="K72" s="43">
        <f t="shared" si="12"/>
        <v>45.58517490833416</v>
      </c>
      <c r="L72" s="44">
        <f t="shared" si="13"/>
        <v>6.4913043478260865E-2</v>
      </c>
      <c r="M72" s="45" t="s">
        <v>186</v>
      </c>
      <c r="N72" s="45">
        <f t="shared" si="8"/>
        <v>22172</v>
      </c>
      <c r="O72" s="7">
        <f t="shared" si="7"/>
        <v>3.2349021739130439</v>
      </c>
      <c r="Q72" s="43">
        <f t="shared" si="14"/>
        <v>44.279518254462147</v>
      </c>
      <c r="S72" s="9">
        <f t="shared" si="6"/>
        <v>460</v>
      </c>
    </row>
    <row r="73" spans="1:19" s="45" customFormat="1">
      <c r="A73" s="37">
        <v>38816</v>
      </c>
      <c r="B73" s="38">
        <v>48200</v>
      </c>
      <c r="C73" s="39">
        <v>426</v>
      </c>
      <c r="D73" s="40">
        <v>8.9730000000000008</v>
      </c>
      <c r="E73" s="41">
        <v>2.9990000000000001</v>
      </c>
      <c r="F73" s="8">
        <v>26.91</v>
      </c>
      <c r="G73" s="42">
        <v>49.1</v>
      </c>
      <c r="H73" s="42">
        <v>16</v>
      </c>
      <c r="I73" s="38">
        <f t="shared" si="9"/>
        <v>26685</v>
      </c>
      <c r="J73" s="53">
        <f t="shared" si="10"/>
        <v>426</v>
      </c>
      <c r="K73" s="43">
        <f t="shared" si="12"/>
        <v>47.475760615178864</v>
      </c>
      <c r="L73" s="44">
        <f t="shared" si="13"/>
        <v>6.3169014084507036E-2</v>
      </c>
      <c r="M73" s="45" t="s">
        <v>205</v>
      </c>
      <c r="N73" s="45">
        <f t="shared" si="8"/>
        <v>20916.600000000002</v>
      </c>
      <c r="O73" s="7">
        <f t="shared" si="7"/>
        <v>3.2640140845070427</v>
      </c>
      <c r="Q73" s="43">
        <f t="shared" si="14"/>
        <v>41.699616738485389</v>
      </c>
      <c r="S73" s="9">
        <f t="shared" si="6"/>
        <v>426</v>
      </c>
    </row>
    <row r="74" spans="1:19" s="45" customFormat="1">
      <c r="A74" s="37">
        <v>38821</v>
      </c>
      <c r="B74" s="38">
        <v>48665</v>
      </c>
      <c r="C74" s="39">
        <v>465.1</v>
      </c>
      <c r="D74" s="40">
        <v>9.9540000000000006</v>
      </c>
      <c r="E74" s="41">
        <v>3.0190000000000001</v>
      </c>
      <c r="F74" s="8">
        <v>30.05</v>
      </c>
      <c r="G74" s="42">
        <v>48.8</v>
      </c>
      <c r="H74" s="42">
        <v>58</v>
      </c>
      <c r="I74" s="38">
        <f t="shared" si="9"/>
        <v>27150</v>
      </c>
      <c r="J74" s="53">
        <f t="shared" si="10"/>
        <v>465</v>
      </c>
      <c r="K74" s="43">
        <f t="shared" si="12"/>
        <v>46.724934699618245</v>
      </c>
      <c r="L74" s="44">
        <f t="shared" si="13"/>
        <v>6.4609761341646962E-2</v>
      </c>
      <c r="M74" s="45" t="s">
        <v>122</v>
      </c>
      <c r="N74" s="45">
        <f t="shared" si="8"/>
        <v>22692</v>
      </c>
      <c r="O74" s="7">
        <f t="shared" si="7"/>
        <v>3.1873072457536011</v>
      </c>
      <c r="Q74" s="43">
        <f t="shared" si="14"/>
        <v>46.59529007437709</v>
      </c>
      <c r="S74" s="9">
        <f t="shared" si="6"/>
        <v>465</v>
      </c>
    </row>
    <row r="75" spans="1:19" s="45" customFormat="1">
      <c r="A75" s="37">
        <v>38824</v>
      </c>
      <c r="B75" s="38">
        <v>48852</v>
      </c>
      <c r="C75" s="39">
        <v>186.3</v>
      </c>
      <c r="D75" s="40">
        <v>3.302</v>
      </c>
      <c r="E75" s="41">
        <v>2.899</v>
      </c>
      <c r="F75" s="8">
        <v>9.57</v>
      </c>
      <c r="G75" s="42">
        <v>48</v>
      </c>
      <c r="H75" s="42">
        <v>0</v>
      </c>
      <c r="I75" s="38">
        <f t="shared" si="9"/>
        <v>27337</v>
      </c>
      <c r="J75" s="53">
        <f t="shared" si="10"/>
        <v>187</v>
      </c>
      <c r="K75" s="43">
        <f t="shared" si="12"/>
        <v>56.420351302241066</v>
      </c>
      <c r="L75" s="44">
        <f t="shared" si="13"/>
        <v>5.1368760064412239E-2</v>
      </c>
      <c r="M75" s="45" t="s">
        <v>91</v>
      </c>
      <c r="N75" s="45">
        <f t="shared" si="8"/>
        <v>8976</v>
      </c>
      <c r="O75" s="7" t="str">
        <f t="shared" si="7"/>
        <v>N/A</v>
      </c>
      <c r="Q75" s="43">
        <f t="shared" si="14"/>
        <v>50.20701553901273</v>
      </c>
      <c r="S75" s="9">
        <f t="shared" si="6"/>
        <v>187</v>
      </c>
    </row>
    <row r="76" spans="1:19" s="45" customFormat="1">
      <c r="A76" s="37">
        <v>38829</v>
      </c>
      <c r="B76" s="38">
        <v>49205</v>
      </c>
      <c r="C76" s="39">
        <v>353</v>
      </c>
      <c r="D76" s="40">
        <v>8.3450000000000006</v>
      </c>
      <c r="E76" s="41">
        <v>2.9790000000000001</v>
      </c>
      <c r="F76" s="8">
        <v>24.86</v>
      </c>
      <c r="G76" s="42">
        <v>45.8</v>
      </c>
      <c r="H76" s="42">
        <v>0</v>
      </c>
      <c r="I76" s="38">
        <f t="shared" si="9"/>
        <v>27690</v>
      </c>
      <c r="J76" s="53">
        <f t="shared" si="10"/>
        <v>353</v>
      </c>
      <c r="K76" s="43">
        <f t="shared" si="12"/>
        <v>42.300778909526656</v>
      </c>
      <c r="L76" s="44">
        <f t="shared" si="13"/>
        <v>7.042492917847025E-2</v>
      </c>
      <c r="M76" s="45" t="s">
        <v>93</v>
      </c>
      <c r="N76" s="45">
        <f t="shared" si="8"/>
        <v>16167.4</v>
      </c>
      <c r="O76" s="7" t="str">
        <f t="shared" si="7"/>
        <v>N/A</v>
      </c>
      <c r="Q76" s="43">
        <f t="shared" si="14"/>
        <v>48.482021637128661</v>
      </c>
      <c r="S76" s="9">
        <f t="shared" si="6"/>
        <v>353</v>
      </c>
    </row>
    <row r="77" spans="1:19" s="45" customFormat="1">
      <c r="A77" s="37">
        <v>38833</v>
      </c>
      <c r="B77" s="38">
        <v>49670</v>
      </c>
      <c r="C77" s="39">
        <v>464.9</v>
      </c>
      <c r="D77" s="40">
        <v>9.5500000000000007</v>
      </c>
      <c r="E77" s="41">
        <v>2.9990000000000001</v>
      </c>
      <c r="F77" s="8">
        <v>28.64</v>
      </c>
      <c r="G77" s="42">
        <v>48.9</v>
      </c>
      <c r="H77" s="42">
        <v>35</v>
      </c>
      <c r="I77" s="38">
        <f t="shared" si="9"/>
        <v>28155</v>
      </c>
      <c r="J77" s="53">
        <f t="shared" si="10"/>
        <v>465</v>
      </c>
      <c r="K77" s="43">
        <f t="shared" si="12"/>
        <v>48.680628272251305</v>
      </c>
      <c r="L77" s="44">
        <f t="shared" si="13"/>
        <v>6.160464616046462E-2</v>
      </c>
      <c r="M77" s="45" t="s">
        <v>163</v>
      </c>
      <c r="N77" s="45">
        <f t="shared" si="8"/>
        <v>22738.5</v>
      </c>
      <c r="O77" s="7">
        <f t="shared" si="7"/>
        <v>3.0689718218971827</v>
      </c>
      <c r="Q77" s="43">
        <f t="shared" si="14"/>
        <v>49.133919494673016</v>
      </c>
      <c r="S77" s="9">
        <f t="shared" si="6"/>
        <v>465</v>
      </c>
    </row>
    <row r="78" spans="1:19">
      <c r="A78" s="3">
        <v>38839</v>
      </c>
      <c r="B78" s="4">
        <v>50146</v>
      </c>
      <c r="C78" s="5">
        <v>476.7</v>
      </c>
      <c r="D78" s="6">
        <v>9.7050000000000001</v>
      </c>
      <c r="E78" s="11">
        <v>3.0190000000000001</v>
      </c>
      <c r="F78" s="8">
        <v>29.3</v>
      </c>
      <c r="G78" s="16">
        <v>49.1</v>
      </c>
      <c r="H78" s="16">
        <v>42</v>
      </c>
      <c r="I78" s="4">
        <f t="shared" si="9"/>
        <v>28631</v>
      </c>
      <c r="J78" s="51">
        <f t="shared" si="10"/>
        <v>476</v>
      </c>
      <c r="K78" s="7">
        <f t="shared" si="12"/>
        <v>49.119010819165375</v>
      </c>
      <c r="L78" s="10">
        <f t="shared" si="13"/>
        <v>6.1464233270400674E-2</v>
      </c>
      <c r="M78" s="9" t="s">
        <v>117</v>
      </c>
      <c r="N78" s="45">
        <f t="shared" si="8"/>
        <v>23371.600000000002</v>
      </c>
      <c r="O78" s="7">
        <f t="shared" si="7"/>
        <v>3.0500660792951546</v>
      </c>
      <c r="Q78" s="7">
        <f t="shared" si="14"/>
        <v>46.700139333647776</v>
      </c>
      <c r="S78" s="9">
        <f t="shared" si="6"/>
        <v>476</v>
      </c>
    </row>
    <row r="79" spans="1:19">
      <c r="A79" s="3">
        <v>38842</v>
      </c>
      <c r="B79" s="4">
        <v>50618</v>
      </c>
      <c r="C79" s="5">
        <v>471.8</v>
      </c>
      <c r="D79" s="6">
        <v>9.8979999999999997</v>
      </c>
      <c r="E79" s="11">
        <v>3.0790000000000002</v>
      </c>
      <c r="F79" s="8">
        <v>30.48</v>
      </c>
      <c r="G79" s="16">
        <v>49.8</v>
      </c>
      <c r="H79" s="16">
        <v>27</v>
      </c>
      <c r="I79" s="4">
        <f t="shared" si="9"/>
        <v>29103</v>
      </c>
      <c r="J79" s="51">
        <f t="shared" si="10"/>
        <v>472</v>
      </c>
      <c r="K79" s="7">
        <f t="shared" si="12"/>
        <v>47.666195190947668</v>
      </c>
      <c r="L79" s="10">
        <f t="shared" si="13"/>
        <v>6.4603645612547694E-2</v>
      </c>
      <c r="M79" s="9" t="s">
        <v>205</v>
      </c>
      <c r="N79" s="45">
        <f t="shared" si="8"/>
        <v>23505.599999999999</v>
      </c>
      <c r="O79" s="7">
        <f t="shared" si="7"/>
        <v>2.5684391691394666</v>
      </c>
      <c r="Q79" s="7">
        <f t="shared" si="14"/>
        <v>48.488611427454778</v>
      </c>
      <c r="S79" s="9">
        <f t="shared" si="6"/>
        <v>472</v>
      </c>
    </row>
    <row r="80" spans="1:19">
      <c r="A80" s="3">
        <v>38847</v>
      </c>
      <c r="B80" s="4">
        <v>51087</v>
      </c>
      <c r="C80" s="5">
        <v>468.7</v>
      </c>
      <c r="D80" s="6">
        <v>10.401999999999999</v>
      </c>
      <c r="E80" s="11">
        <v>3.0790000000000002</v>
      </c>
      <c r="F80" s="8">
        <v>32.03</v>
      </c>
      <c r="G80" s="16">
        <v>45.3</v>
      </c>
      <c r="H80" s="16">
        <v>73</v>
      </c>
      <c r="I80" s="4">
        <f t="shared" si="9"/>
        <v>29572</v>
      </c>
      <c r="J80" s="51">
        <f t="shared" si="10"/>
        <v>469</v>
      </c>
      <c r="K80" s="7">
        <f t="shared" si="12"/>
        <v>45.058642568736786</v>
      </c>
      <c r="L80" s="10">
        <f t="shared" si="13"/>
        <v>6.833795604864519E-2</v>
      </c>
      <c r="M80" s="9" t="s">
        <v>160</v>
      </c>
      <c r="N80" s="45">
        <f t="shared" si="8"/>
        <v>21245.699999999997</v>
      </c>
      <c r="O80" s="7">
        <f t="shared" si="7"/>
        <v>3.1181109451674853</v>
      </c>
      <c r="Q80" s="7">
        <f t="shared" si="14"/>
        <v>47.281282859616603</v>
      </c>
      <c r="S80" s="9">
        <f t="shared" si="6"/>
        <v>469</v>
      </c>
    </row>
    <row r="81" spans="1:19">
      <c r="A81" s="3">
        <v>38852</v>
      </c>
      <c r="B81" s="4">
        <v>51530</v>
      </c>
      <c r="C81" s="5">
        <v>443</v>
      </c>
      <c r="D81" s="6">
        <v>9.0579999999999998</v>
      </c>
      <c r="E81" s="11">
        <v>3.0790000000000002</v>
      </c>
      <c r="F81" s="8">
        <v>27.98</v>
      </c>
      <c r="G81" s="16">
        <v>48.9</v>
      </c>
      <c r="H81" s="16">
        <v>6</v>
      </c>
      <c r="I81" s="4">
        <f t="shared" si="9"/>
        <v>30015</v>
      </c>
      <c r="J81" s="51">
        <f t="shared" si="10"/>
        <v>443</v>
      </c>
      <c r="K81" s="7">
        <f t="shared" si="12"/>
        <v>48.907043497460812</v>
      </c>
      <c r="L81" s="10">
        <f t="shared" si="13"/>
        <v>6.3160270880361177E-2</v>
      </c>
      <c r="M81" s="9" t="s">
        <v>205</v>
      </c>
      <c r="N81" s="45">
        <f t="shared" si="8"/>
        <v>21662.7</v>
      </c>
      <c r="O81" s="7">
        <f t="shared" si="7"/>
        <v>2.9646817155756207</v>
      </c>
      <c r="Q81" s="7">
        <f t="shared" si="14"/>
        <v>47.210627085715089</v>
      </c>
      <c r="S81" s="9">
        <f t="shared" si="6"/>
        <v>443</v>
      </c>
    </row>
    <row r="82" spans="1:19">
      <c r="A82" s="3">
        <v>38856</v>
      </c>
      <c r="B82" s="4">
        <v>52012</v>
      </c>
      <c r="C82" s="5">
        <v>482.2</v>
      </c>
      <c r="D82" s="6">
        <v>9.9890000000000008</v>
      </c>
      <c r="E82" s="11">
        <v>3.0289999999999999</v>
      </c>
      <c r="F82" s="8">
        <v>30.26</v>
      </c>
      <c r="G82" s="16">
        <v>51.5</v>
      </c>
      <c r="H82" s="16">
        <v>0</v>
      </c>
      <c r="I82" s="4">
        <f t="shared" si="9"/>
        <v>30497</v>
      </c>
      <c r="J82" s="51">
        <f t="shared" si="10"/>
        <v>482</v>
      </c>
      <c r="K82" s="7">
        <f t="shared" si="12"/>
        <v>48.273100410451491</v>
      </c>
      <c r="L82" s="10">
        <f t="shared" si="13"/>
        <v>6.2754043965159684E-2</v>
      </c>
      <c r="M82" s="9" t="s">
        <v>205</v>
      </c>
      <c r="N82" s="45">
        <f t="shared" si="8"/>
        <v>24823</v>
      </c>
      <c r="O82" s="7" t="str">
        <f t="shared" si="7"/>
        <v>N/A</v>
      </c>
      <c r="Q82" s="7">
        <f t="shared" si="14"/>
        <v>47.412928825549699</v>
      </c>
      <c r="S82" s="9">
        <f t="shared" si="6"/>
        <v>482</v>
      </c>
    </row>
    <row r="83" spans="1:19">
      <c r="A83" s="3">
        <v>38863</v>
      </c>
      <c r="B83" s="4">
        <v>52525</v>
      </c>
      <c r="C83" s="5">
        <v>512.79999999999995</v>
      </c>
      <c r="D83" s="6">
        <v>10.842000000000001</v>
      </c>
      <c r="E83" s="11">
        <v>2.919</v>
      </c>
      <c r="F83" s="8">
        <v>31.65</v>
      </c>
      <c r="G83" s="16">
        <v>46.8</v>
      </c>
      <c r="H83" s="16">
        <v>44</v>
      </c>
      <c r="I83" s="4">
        <f t="shared" si="9"/>
        <v>31010</v>
      </c>
      <c r="J83" s="51">
        <f t="shared" si="10"/>
        <v>513</v>
      </c>
      <c r="K83" s="7">
        <f t="shared" si="12"/>
        <v>47.297546578122109</v>
      </c>
      <c r="L83" s="10">
        <f t="shared" si="13"/>
        <v>6.1719968798751954E-2</v>
      </c>
      <c r="M83" s="9" t="s">
        <v>186</v>
      </c>
      <c r="N83" s="45">
        <f t="shared" si="8"/>
        <v>24008.399999999998</v>
      </c>
      <c r="O83" s="7">
        <f t="shared" si="7"/>
        <v>1.9882808112324497</v>
      </c>
      <c r="Q83" s="7">
        <f t="shared" si="14"/>
        <v>48.159230162011475</v>
      </c>
      <c r="S83" s="9">
        <f t="shared" si="6"/>
        <v>513</v>
      </c>
    </row>
    <row r="84" spans="1:19">
      <c r="A84" s="3">
        <v>38874</v>
      </c>
      <c r="B84" s="4">
        <v>53032</v>
      </c>
      <c r="C84" s="5">
        <v>506.5</v>
      </c>
      <c r="D84" s="6">
        <v>10.547000000000001</v>
      </c>
      <c r="E84" s="11">
        <v>2.839</v>
      </c>
      <c r="F84" s="8">
        <v>29.94</v>
      </c>
      <c r="G84" s="16">
        <v>48.1</v>
      </c>
      <c r="H84" s="16">
        <v>54</v>
      </c>
      <c r="I84" s="4">
        <f t="shared" si="9"/>
        <v>31517</v>
      </c>
      <c r="J84" s="51">
        <f t="shared" si="10"/>
        <v>507</v>
      </c>
      <c r="K84" s="7">
        <f t="shared" si="12"/>
        <v>48.023134540627666</v>
      </c>
      <c r="L84" s="10">
        <f t="shared" si="13"/>
        <v>5.9111549851924981E-2</v>
      </c>
      <c r="M84" s="9" t="s">
        <v>205</v>
      </c>
      <c r="N84" s="45">
        <f t="shared" si="8"/>
        <v>24386.7</v>
      </c>
      <c r="O84" s="7">
        <f t="shared" si="7"/>
        <v>2.4774580454096746</v>
      </c>
      <c r="Q84" s="7">
        <f t="shared" si="14"/>
        <v>47.864593843067091</v>
      </c>
      <c r="S84" s="9">
        <f t="shared" si="6"/>
        <v>507</v>
      </c>
    </row>
    <row r="85" spans="1:19">
      <c r="A85" s="3">
        <v>38877</v>
      </c>
      <c r="B85" s="4">
        <v>53409</v>
      </c>
      <c r="C85" s="5">
        <v>377.2</v>
      </c>
      <c r="D85" s="6">
        <v>8.1539999999999999</v>
      </c>
      <c r="E85" s="11">
        <v>2.839</v>
      </c>
      <c r="F85" s="8">
        <v>23.15</v>
      </c>
      <c r="G85" s="16">
        <v>47.6</v>
      </c>
      <c r="H85" s="16">
        <v>0</v>
      </c>
      <c r="I85" s="4">
        <f t="shared" si="9"/>
        <v>31894</v>
      </c>
      <c r="J85" s="51">
        <f t="shared" si="10"/>
        <v>377</v>
      </c>
      <c r="K85" s="7">
        <f t="shared" si="12"/>
        <v>46.25950453765023</v>
      </c>
      <c r="L85" s="10">
        <f t="shared" si="13"/>
        <v>6.1373276776246023E-2</v>
      </c>
      <c r="M85" s="9" t="s">
        <v>99</v>
      </c>
      <c r="N85" s="45">
        <f t="shared" si="8"/>
        <v>17945.2</v>
      </c>
      <c r="O85" s="7" t="str">
        <f t="shared" si="7"/>
        <v>N/A</v>
      </c>
      <c r="Q85" s="7">
        <f t="shared" si="14"/>
        <v>47.193395218799999</v>
      </c>
      <c r="S85" s="9">
        <f t="shared" si="6"/>
        <v>377</v>
      </c>
    </row>
    <row r="86" spans="1:19">
      <c r="A86" s="3">
        <v>38884</v>
      </c>
      <c r="B86" s="4">
        <v>53863</v>
      </c>
      <c r="C86" s="5">
        <v>453.9</v>
      </c>
      <c r="D86" s="6">
        <v>10.722</v>
      </c>
      <c r="E86" s="11">
        <v>2.899</v>
      </c>
      <c r="F86" s="8">
        <v>31.08</v>
      </c>
      <c r="G86" s="16">
        <v>43.4</v>
      </c>
      <c r="H86" s="16">
        <v>71</v>
      </c>
      <c r="I86" s="4">
        <f t="shared" si="9"/>
        <v>32348</v>
      </c>
      <c r="J86" s="51">
        <f t="shared" si="10"/>
        <v>454</v>
      </c>
      <c r="K86" s="7">
        <f t="shared" si="12"/>
        <v>42.333519865696701</v>
      </c>
      <c r="L86" s="10">
        <f t="shared" si="13"/>
        <v>6.8473231989424982E-2</v>
      </c>
      <c r="M86" s="9" t="s">
        <v>205</v>
      </c>
      <c r="N86" s="45">
        <f t="shared" si="8"/>
        <v>19703.599999999999</v>
      </c>
      <c r="O86" s="7">
        <f t="shared" si="7"/>
        <v>2.8551579643093206</v>
      </c>
      <c r="Q86" s="7">
        <f t="shared" si="14"/>
        <v>45.538719647991535</v>
      </c>
      <c r="S86" s="9">
        <f t="shared" si="6"/>
        <v>454</v>
      </c>
    </row>
    <row r="87" spans="1:19">
      <c r="A87" s="3">
        <v>38889</v>
      </c>
      <c r="B87" s="4">
        <v>54256</v>
      </c>
      <c r="C87" s="5">
        <v>393.5</v>
      </c>
      <c r="D87" s="6">
        <v>9.5429999999999993</v>
      </c>
      <c r="E87" s="11">
        <v>2.859</v>
      </c>
      <c r="F87" s="8">
        <v>27.28</v>
      </c>
      <c r="G87" s="16">
        <v>43.2</v>
      </c>
      <c r="H87" s="16">
        <v>0</v>
      </c>
      <c r="I87" s="4">
        <f t="shared" si="9"/>
        <v>32741</v>
      </c>
      <c r="J87" s="51">
        <f t="shared" si="10"/>
        <v>393</v>
      </c>
      <c r="K87" s="7">
        <f t="shared" si="12"/>
        <v>41.234412658493142</v>
      </c>
      <c r="L87" s="10">
        <f t="shared" si="13"/>
        <v>6.9326556543837362E-2</v>
      </c>
      <c r="M87" s="9" t="s">
        <v>186</v>
      </c>
      <c r="N87" s="45">
        <f t="shared" si="8"/>
        <v>16977.600000000002</v>
      </c>
      <c r="O87" s="7" t="str">
        <f t="shared" si="7"/>
        <v>N/A</v>
      </c>
      <c r="Q87" s="7">
        <f t="shared" si="14"/>
        <v>43.275812353946691</v>
      </c>
      <c r="S87" s="9">
        <f t="shared" si="6"/>
        <v>393</v>
      </c>
    </row>
    <row r="88" spans="1:19">
      <c r="A88" s="3">
        <v>38895</v>
      </c>
      <c r="B88" s="4">
        <v>54669</v>
      </c>
      <c r="C88" s="5">
        <v>412.3</v>
      </c>
      <c r="D88" s="6">
        <v>9.3829999999999991</v>
      </c>
      <c r="E88" s="11">
        <v>2.7890000000000001</v>
      </c>
      <c r="F88" s="8">
        <v>26.17</v>
      </c>
      <c r="G88" s="16">
        <v>42.3</v>
      </c>
      <c r="H88" s="16">
        <v>8</v>
      </c>
      <c r="I88" s="4">
        <f t="shared" si="9"/>
        <v>33154</v>
      </c>
      <c r="J88" s="51">
        <f t="shared" si="10"/>
        <v>413</v>
      </c>
      <c r="K88" s="7">
        <f t="shared" si="12"/>
        <v>43.941170201428122</v>
      </c>
      <c r="L88" s="10">
        <f t="shared" si="13"/>
        <v>6.3473199126849386E-2</v>
      </c>
      <c r="M88" s="9" t="s">
        <v>117</v>
      </c>
      <c r="N88" s="45">
        <f t="shared" si="8"/>
        <v>17469.899999999998</v>
      </c>
      <c r="O88" s="7">
        <f t="shared" si="7"/>
        <v>2.6990616056269712</v>
      </c>
      <c r="Q88" s="7">
        <f t="shared" si="14"/>
        <v>42.503034241872655</v>
      </c>
      <c r="S88" s="9">
        <f t="shared" ref="S88:S151" si="15">IF(G88&gt;0,J88,0)</f>
        <v>413</v>
      </c>
    </row>
    <row r="89" spans="1:19">
      <c r="A89" s="3">
        <v>38903</v>
      </c>
      <c r="B89" s="4">
        <v>55107</v>
      </c>
      <c r="C89" s="5">
        <v>438</v>
      </c>
      <c r="D89" s="6">
        <v>10.763999999999999</v>
      </c>
      <c r="E89" s="11">
        <v>2.839</v>
      </c>
      <c r="F89" s="8">
        <v>30.56</v>
      </c>
      <c r="G89" s="16">
        <v>43.3</v>
      </c>
      <c r="H89" s="16">
        <v>43</v>
      </c>
      <c r="I89" s="4">
        <f t="shared" si="9"/>
        <v>33592</v>
      </c>
      <c r="J89" s="51">
        <f t="shared" si="10"/>
        <v>438</v>
      </c>
      <c r="K89" s="7">
        <f t="shared" si="12"/>
        <v>40.691192865105911</v>
      </c>
      <c r="L89" s="10">
        <f t="shared" si="13"/>
        <v>6.9771689497716893E-2</v>
      </c>
      <c r="M89" s="9" t="s">
        <v>69</v>
      </c>
      <c r="N89" s="45">
        <f t="shared" si="8"/>
        <v>18965.399999999998</v>
      </c>
      <c r="O89" s="7">
        <f t="shared" si="7"/>
        <v>2.1927397260273978</v>
      </c>
      <c r="Q89" s="7">
        <f t="shared" si="14"/>
        <v>41.955591908342392</v>
      </c>
      <c r="S89" s="9">
        <f t="shared" si="15"/>
        <v>438</v>
      </c>
    </row>
    <row r="90" spans="1:19">
      <c r="A90" s="3">
        <v>38910</v>
      </c>
      <c r="B90" s="4">
        <v>55508</v>
      </c>
      <c r="C90" s="5">
        <v>401.6</v>
      </c>
      <c r="D90" s="6">
        <v>10.185</v>
      </c>
      <c r="E90" s="11">
        <v>2.7989999999999999</v>
      </c>
      <c r="F90" s="8">
        <v>28.51</v>
      </c>
      <c r="G90" s="16">
        <v>41.4</v>
      </c>
      <c r="H90" s="16">
        <v>1</v>
      </c>
      <c r="I90" s="4">
        <f t="shared" si="9"/>
        <v>33993</v>
      </c>
      <c r="J90" s="51">
        <f t="shared" si="10"/>
        <v>401</v>
      </c>
      <c r="K90" s="7">
        <f t="shared" si="12"/>
        <v>39.430535100638195</v>
      </c>
      <c r="L90" s="10">
        <f t="shared" si="13"/>
        <v>7.0991035856573709E-2</v>
      </c>
      <c r="M90" s="9" t="s">
        <v>266</v>
      </c>
      <c r="N90" s="45">
        <f t="shared" si="8"/>
        <v>16601.399999999998</v>
      </c>
      <c r="O90" s="7">
        <f t="shared" si="7"/>
        <v>1.7403610557768925</v>
      </c>
      <c r="Q90" s="7">
        <f t="shared" si="14"/>
        <v>41.35429938905741</v>
      </c>
      <c r="S90" s="9">
        <f t="shared" si="15"/>
        <v>401</v>
      </c>
    </row>
    <row r="91" spans="1:19">
      <c r="A91" s="3">
        <v>38917</v>
      </c>
      <c r="B91" s="4">
        <v>55965</v>
      </c>
      <c r="C91" s="5">
        <v>456.9</v>
      </c>
      <c r="D91" s="6">
        <v>10.365</v>
      </c>
      <c r="E91" s="11">
        <v>2.819</v>
      </c>
      <c r="F91" s="8">
        <v>29.22</v>
      </c>
      <c r="G91" s="16">
        <v>42.3</v>
      </c>
      <c r="H91" s="16">
        <v>36</v>
      </c>
      <c r="I91" s="4">
        <f t="shared" si="9"/>
        <v>34450</v>
      </c>
      <c r="J91" s="51">
        <f t="shared" si="10"/>
        <v>457</v>
      </c>
      <c r="K91" s="7">
        <f t="shared" si="12"/>
        <v>44.081041968162083</v>
      </c>
      <c r="L91" s="10">
        <f t="shared" si="13"/>
        <v>6.3952724885095208E-2</v>
      </c>
      <c r="M91" s="9" t="s">
        <v>100</v>
      </c>
      <c r="N91" s="45">
        <f t="shared" ref="N91:N154" si="16">IF(G91&gt;0,(G91*J91),"N/A")</f>
        <v>19331.099999999999</v>
      </c>
      <c r="O91" s="7">
        <f t="shared" ref="O91:O117" si="17">IF(H91&gt;0,$O$25+(H91/K91)-D91,"N/A")</f>
        <v>2.3516776099803014</v>
      </c>
      <c r="Q91" s="7">
        <f t="shared" si="14"/>
        <v>41.400923311302058</v>
      </c>
      <c r="S91" s="9">
        <f t="shared" si="15"/>
        <v>457</v>
      </c>
    </row>
    <row r="92" spans="1:19">
      <c r="A92" s="3">
        <v>38929</v>
      </c>
      <c r="B92" s="4">
        <v>56377</v>
      </c>
      <c r="C92" s="5">
        <v>412.1</v>
      </c>
      <c r="D92" s="6">
        <v>10.185</v>
      </c>
      <c r="E92" s="11">
        <v>2.839</v>
      </c>
      <c r="F92" s="8">
        <v>28.92</v>
      </c>
      <c r="G92" s="16">
        <v>42.7</v>
      </c>
      <c r="H92" s="16">
        <v>26</v>
      </c>
      <c r="I92" s="4">
        <f t="shared" si="9"/>
        <v>34862</v>
      </c>
      <c r="J92" s="51">
        <f t="shared" si="10"/>
        <v>412</v>
      </c>
      <c r="K92" s="7">
        <f t="shared" si="12"/>
        <v>40.461462935689738</v>
      </c>
      <c r="L92" s="10">
        <f t="shared" si="13"/>
        <v>7.017714147051686E-2</v>
      </c>
      <c r="M92" s="9" t="s">
        <v>205</v>
      </c>
      <c r="N92" s="45">
        <f t="shared" si="16"/>
        <v>17592.400000000001</v>
      </c>
      <c r="O92" s="7">
        <f t="shared" si="17"/>
        <v>2.3575867507886432</v>
      </c>
      <c r="Q92" s="7">
        <f t="shared" si="14"/>
        <v>41.324346668163336</v>
      </c>
      <c r="S92" s="9">
        <f t="shared" si="15"/>
        <v>412</v>
      </c>
    </row>
    <row r="93" spans="1:19" s="45" customFormat="1">
      <c r="A93" s="37">
        <v>38933</v>
      </c>
      <c r="B93" s="38">
        <v>56823</v>
      </c>
      <c r="C93" s="39">
        <v>445.1</v>
      </c>
      <c r="D93" s="40">
        <v>10.628</v>
      </c>
      <c r="E93" s="41">
        <v>2.8490000000000002</v>
      </c>
      <c r="F93" s="8">
        <v>30.28</v>
      </c>
      <c r="G93" s="42">
        <v>43.3</v>
      </c>
      <c r="H93" s="42">
        <v>32</v>
      </c>
      <c r="I93" s="38">
        <f t="shared" ref="I93:I156" si="18">IF(B93&gt;0,B93-$B$2,0)</f>
        <v>35308</v>
      </c>
      <c r="J93" s="53">
        <f t="shared" ref="J93:J156" si="19">IF(B93&gt;0,(B93-B92),0)</f>
        <v>446</v>
      </c>
      <c r="K93" s="43">
        <f t="shared" si="12"/>
        <v>41.879939781708693</v>
      </c>
      <c r="L93" s="44">
        <f t="shared" si="13"/>
        <v>6.8029656257020898E-2</v>
      </c>
      <c r="M93" s="45" t="s">
        <v>228</v>
      </c>
      <c r="N93" s="45">
        <f t="shared" si="16"/>
        <v>19311.8</v>
      </c>
      <c r="O93" s="7">
        <f t="shared" si="17"/>
        <v>2.0360889687710628</v>
      </c>
      <c r="Q93" s="43">
        <f t="shared" si="14"/>
        <v>42.140814895186843</v>
      </c>
      <c r="S93" s="9">
        <f t="shared" si="15"/>
        <v>446</v>
      </c>
    </row>
    <row r="94" spans="1:19" s="45" customFormat="1">
      <c r="A94" s="37">
        <v>38940</v>
      </c>
      <c r="B94" s="38">
        <v>57257</v>
      </c>
      <c r="C94" s="39">
        <v>434.7</v>
      </c>
      <c r="D94" s="40">
        <v>9.125</v>
      </c>
      <c r="E94" s="41">
        <v>2.8290000000000002</v>
      </c>
      <c r="F94" s="8">
        <v>25.81</v>
      </c>
      <c r="G94" s="42">
        <v>43.5</v>
      </c>
      <c r="H94" s="42">
        <v>9</v>
      </c>
      <c r="I94" s="38">
        <f t="shared" si="18"/>
        <v>35742</v>
      </c>
      <c r="J94" s="53">
        <f t="shared" si="19"/>
        <v>434</v>
      </c>
      <c r="K94" s="43">
        <f t="shared" si="12"/>
        <v>47.638356164383559</v>
      </c>
      <c r="L94" s="44">
        <f t="shared" si="13"/>
        <v>5.9374281113411545E-2</v>
      </c>
      <c r="M94" s="45" t="s">
        <v>117</v>
      </c>
      <c r="N94" s="45">
        <f t="shared" si="16"/>
        <v>18879</v>
      </c>
      <c r="O94" s="7">
        <f t="shared" si="17"/>
        <v>2.9639233954451356</v>
      </c>
      <c r="Q94" s="43">
        <f t="shared" si="14"/>
        <v>43.326586293927335</v>
      </c>
      <c r="S94" s="9">
        <f t="shared" si="15"/>
        <v>434</v>
      </c>
    </row>
    <row r="95" spans="1:19" s="45" customFormat="1">
      <c r="A95" s="37">
        <v>38953</v>
      </c>
      <c r="B95" s="38">
        <v>57636</v>
      </c>
      <c r="C95" s="39">
        <v>378.2</v>
      </c>
      <c r="D95" s="40">
        <v>9.56</v>
      </c>
      <c r="E95" s="41">
        <v>2.7589999999999999</v>
      </c>
      <c r="F95" s="8">
        <v>26.38</v>
      </c>
      <c r="G95" s="42">
        <v>44.6</v>
      </c>
      <c r="H95" s="42">
        <v>3</v>
      </c>
      <c r="I95" s="38">
        <f t="shared" si="18"/>
        <v>36121</v>
      </c>
      <c r="J95" s="53">
        <f t="shared" si="19"/>
        <v>379</v>
      </c>
      <c r="K95" s="43">
        <f t="shared" si="12"/>
        <v>39.56066945606694</v>
      </c>
      <c r="L95" s="44">
        <f t="shared" si="13"/>
        <v>6.9751454257006879E-2</v>
      </c>
      <c r="M95" s="45" t="s">
        <v>228</v>
      </c>
      <c r="N95" s="45">
        <f t="shared" si="16"/>
        <v>16903.400000000001</v>
      </c>
      <c r="O95" s="7">
        <f t="shared" si="17"/>
        <v>2.4158328926493926</v>
      </c>
      <c r="Q95" s="43">
        <f t="shared" si="14"/>
        <v>43.026321800719728</v>
      </c>
      <c r="S95" s="9">
        <f t="shared" si="15"/>
        <v>379</v>
      </c>
    </row>
    <row r="96" spans="1:19" s="45" customFormat="1">
      <c r="A96" s="37">
        <v>38960</v>
      </c>
      <c r="B96" s="38">
        <v>58087</v>
      </c>
      <c r="C96" s="39">
        <v>451.5</v>
      </c>
      <c r="D96" s="40">
        <v>9.9930000000000003</v>
      </c>
      <c r="E96" s="41">
        <v>2.819</v>
      </c>
      <c r="F96" s="8">
        <v>28.17</v>
      </c>
      <c r="G96" s="42">
        <v>43.5</v>
      </c>
      <c r="H96" s="42">
        <v>33</v>
      </c>
      <c r="I96" s="38">
        <f t="shared" si="18"/>
        <v>36572</v>
      </c>
      <c r="J96" s="53">
        <f t="shared" si="19"/>
        <v>451</v>
      </c>
      <c r="K96" s="43">
        <f t="shared" si="12"/>
        <v>45.1816271389973</v>
      </c>
      <c r="L96" s="44">
        <f t="shared" si="13"/>
        <v>6.2392026578073093E-2</v>
      </c>
      <c r="M96" s="45" t="s">
        <v>120</v>
      </c>
      <c r="N96" s="45">
        <f t="shared" si="16"/>
        <v>19618.5</v>
      </c>
      <c r="O96" s="7">
        <f t="shared" si="17"/>
        <v>2.6373853820598008</v>
      </c>
      <c r="Q96" s="43">
        <f t="shared" si="14"/>
        <v>44.126884253149264</v>
      </c>
      <c r="S96" s="9">
        <f t="shared" si="15"/>
        <v>451</v>
      </c>
    </row>
    <row r="97" spans="1:19" s="45" customFormat="1">
      <c r="A97" s="37">
        <v>38966</v>
      </c>
      <c r="B97" s="38">
        <v>58529</v>
      </c>
      <c r="C97" s="39">
        <v>441.7</v>
      </c>
      <c r="D97" s="40">
        <v>10.653</v>
      </c>
      <c r="E97" s="41">
        <v>2.6890000000000001</v>
      </c>
      <c r="F97" s="8">
        <v>28.65</v>
      </c>
      <c r="G97" s="42">
        <v>44.8</v>
      </c>
      <c r="H97" s="42">
        <v>30</v>
      </c>
      <c r="I97" s="38">
        <f t="shared" si="18"/>
        <v>37014</v>
      </c>
      <c r="J97" s="53">
        <f t="shared" si="19"/>
        <v>442</v>
      </c>
      <c r="K97" s="43">
        <f t="shared" si="12"/>
        <v>41.462498826621605</v>
      </c>
      <c r="L97" s="44">
        <f t="shared" si="13"/>
        <v>6.4863029205342995E-2</v>
      </c>
      <c r="M97" s="45" t="s">
        <v>228</v>
      </c>
      <c r="N97" s="45">
        <f t="shared" si="16"/>
        <v>19801.599999999999</v>
      </c>
      <c r="O97" s="7">
        <f t="shared" si="17"/>
        <v>1.9705453928005436</v>
      </c>
      <c r="Q97" s="43">
        <f t="shared" si="14"/>
        <v>42.068265140561948</v>
      </c>
      <c r="S97" s="9">
        <f t="shared" si="15"/>
        <v>442</v>
      </c>
    </row>
    <row r="98" spans="1:19" s="45" customFormat="1">
      <c r="A98" s="37">
        <v>38970</v>
      </c>
      <c r="B98" s="38">
        <v>58945</v>
      </c>
      <c r="C98" s="39">
        <v>416.4</v>
      </c>
      <c r="D98" s="40">
        <v>9.0869999999999997</v>
      </c>
      <c r="E98" s="41">
        <v>2.7189999999999999</v>
      </c>
      <c r="F98" s="8">
        <v>24.71</v>
      </c>
      <c r="G98" s="42">
        <v>43.5</v>
      </c>
      <c r="H98" s="42"/>
      <c r="I98" s="38">
        <f t="shared" si="18"/>
        <v>37430</v>
      </c>
      <c r="J98" s="53">
        <f t="shared" si="19"/>
        <v>416</v>
      </c>
      <c r="K98" s="43">
        <f t="shared" si="12"/>
        <v>45.823704192802907</v>
      </c>
      <c r="L98" s="44">
        <f t="shared" si="13"/>
        <v>5.9341978866474548E-2</v>
      </c>
      <c r="M98" s="45" t="s">
        <v>75</v>
      </c>
      <c r="N98" s="45">
        <f t="shared" si="16"/>
        <v>18096</v>
      </c>
      <c r="O98" s="7" t="str">
        <f t="shared" si="17"/>
        <v>N/A</v>
      </c>
      <c r="Q98" s="43">
        <f t="shared" si="14"/>
        <v>44.155943386140599</v>
      </c>
      <c r="S98" s="9">
        <f t="shared" si="15"/>
        <v>416</v>
      </c>
    </row>
    <row r="99" spans="1:19" s="45" customFormat="1">
      <c r="A99" s="37">
        <v>38981</v>
      </c>
      <c r="B99" s="38">
        <v>59340</v>
      </c>
      <c r="C99" s="39">
        <v>394.6</v>
      </c>
      <c r="D99" s="40">
        <v>9.52</v>
      </c>
      <c r="E99" s="41">
        <v>2.7789999999999999</v>
      </c>
      <c r="F99" s="8">
        <v>26.46</v>
      </c>
      <c r="G99" s="42">
        <v>42.9</v>
      </c>
      <c r="H99" s="42">
        <v>22</v>
      </c>
      <c r="I99" s="38">
        <f t="shared" si="18"/>
        <v>37825</v>
      </c>
      <c r="J99" s="53">
        <f t="shared" si="19"/>
        <v>395</v>
      </c>
      <c r="K99" s="43">
        <f t="shared" si="12"/>
        <v>41.44957983193278</v>
      </c>
      <c r="L99" s="44">
        <f t="shared" si="13"/>
        <v>6.7055245818550435E-2</v>
      </c>
      <c r="M99" s="45" t="s">
        <v>76</v>
      </c>
      <c r="N99" s="45">
        <f t="shared" si="16"/>
        <v>16945.5</v>
      </c>
      <c r="O99" s="7">
        <f t="shared" si="17"/>
        <v>2.9107653319817537</v>
      </c>
      <c r="Q99" s="43">
        <f t="shared" si="14"/>
        <v>42.91192761711909</v>
      </c>
      <c r="S99" s="9">
        <f t="shared" si="15"/>
        <v>395</v>
      </c>
    </row>
    <row r="100" spans="1:19" s="45" customFormat="1">
      <c r="A100" s="37">
        <v>38984</v>
      </c>
      <c r="B100" s="38">
        <v>59761</v>
      </c>
      <c r="C100" s="39">
        <v>421.3</v>
      </c>
      <c r="D100" s="40">
        <v>9.5299999999999994</v>
      </c>
      <c r="E100" s="41">
        <v>2.7589999999999999</v>
      </c>
      <c r="F100" s="8">
        <v>26.29</v>
      </c>
      <c r="G100" s="42">
        <v>43.7</v>
      </c>
      <c r="H100" s="46">
        <v>22</v>
      </c>
      <c r="I100" s="38">
        <f t="shared" si="18"/>
        <v>38246</v>
      </c>
      <c r="J100" s="53">
        <f t="shared" si="19"/>
        <v>421</v>
      </c>
      <c r="K100" s="43">
        <f t="shared" si="12"/>
        <v>44.2077649527807</v>
      </c>
      <c r="L100" s="44">
        <f t="shared" si="13"/>
        <v>6.2402088772845948E-2</v>
      </c>
      <c r="M100" s="45" t="s">
        <v>77</v>
      </c>
      <c r="N100" s="45">
        <f t="shared" si="16"/>
        <v>18397.7</v>
      </c>
      <c r="O100" s="7">
        <f t="shared" si="17"/>
        <v>2.867650130548304</v>
      </c>
      <c r="Q100" s="43">
        <f t="shared" si="14"/>
        <v>43.827016325838798</v>
      </c>
      <c r="S100" s="9">
        <f t="shared" si="15"/>
        <v>421</v>
      </c>
    </row>
    <row r="101" spans="1:19" s="45" customFormat="1">
      <c r="A101" s="37">
        <v>38988</v>
      </c>
      <c r="B101" s="38">
        <v>60153</v>
      </c>
      <c r="C101" s="39">
        <v>391.7</v>
      </c>
      <c r="D101" s="40">
        <v>8.9220000000000006</v>
      </c>
      <c r="E101" s="41">
        <v>2.7989999999999999</v>
      </c>
      <c r="F101" s="8">
        <v>24.97</v>
      </c>
      <c r="G101" s="42">
        <v>43.4</v>
      </c>
      <c r="H101" s="42">
        <v>13</v>
      </c>
      <c r="I101" s="38">
        <f t="shared" si="18"/>
        <v>38638</v>
      </c>
      <c r="J101" s="53">
        <f t="shared" si="19"/>
        <v>392</v>
      </c>
      <c r="K101" s="43">
        <f t="shared" si="12"/>
        <v>43.902712396323693</v>
      </c>
      <c r="L101" s="44">
        <f t="shared" si="13"/>
        <v>6.3747766147561905E-2</v>
      </c>
      <c r="M101" s="45" t="s">
        <v>120</v>
      </c>
      <c r="N101" s="45">
        <f t="shared" si="16"/>
        <v>17012.8</v>
      </c>
      <c r="O101" s="7">
        <f t="shared" si="17"/>
        <v>3.2741092672963994</v>
      </c>
      <c r="Q101" s="43">
        <f t="shared" si="14"/>
        <v>43.186685727012389</v>
      </c>
      <c r="S101" s="9">
        <f t="shared" si="15"/>
        <v>392</v>
      </c>
    </row>
    <row r="102" spans="1:19" s="45" customFormat="1">
      <c r="A102" s="37">
        <v>38993</v>
      </c>
      <c r="B102" s="38">
        <v>60525</v>
      </c>
      <c r="C102" s="39">
        <v>372.3</v>
      </c>
      <c r="D102" s="40">
        <v>9.2070000000000007</v>
      </c>
      <c r="E102" s="41">
        <v>2.819</v>
      </c>
      <c r="F102" s="8">
        <v>25.95</v>
      </c>
      <c r="G102" s="42">
        <v>41.8</v>
      </c>
      <c r="H102" s="42">
        <v>38</v>
      </c>
      <c r="I102" s="38">
        <f t="shared" si="18"/>
        <v>39010</v>
      </c>
      <c r="J102" s="53">
        <f t="shared" si="19"/>
        <v>372</v>
      </c>
      <c r="K102" s="43">
        <f t="shared" si="12"/>
        <v>40.436624307592048</v>
      </c>
      <c r="L102" s="44">
        <f t="shared" si="13"/>
        <v>6.9701853344077358E-2</v>
      </c>
      <c r="M102" s="45" t="s">
        <v>76</v>
      </c>
      <c r="N102" s="45">
        <f t="shared" si="16"/>
        <v>15549.599999999999</v>
      </c>
      <c r="O102" s="7">
        <f t="shared" si="17"/>
        <v>3.632742143432715</v>
      </c>
      <c r="Q102" s="43">
        <f t="shared" si="14"/>
        <v>42.849033885565483</v>
      </c>
      <c r="S102" s="9">
        <f t="shared" si="15"/>
        <v>372</v>
      </c>
    </row>
    <row r="103" spans="1:19" s="45" customFormat="1">
      <c r="A103" s="37">
        <v>38996</v>
      </c>
      <c r="B103" s="38">
        <v>60934</v>
      </c>
      <c r="C103" s="39">
        <v>408.9</v>
      </c>
      <c r="D103" s="40">
        <v>10.986000000000001</v>
      </c>
      <c r="E103" s="41">
        <v>2.839</v>
      </c>
      <c r="F103" s="8">
        <v>31.19</v>
      </c>
      <c r="G103" s="42">
        <v>42.1</v>
      </c>
      <c r="H103" s="42">
        <v>58</v>
      </c>
      <c r="I103" s="38">
        <f t="shared" si="18"/>
        <v>39419</v>
      </c>
      <c r="J103" s="53">
        <f t="shared" si="19"/>
        <v>409</v>
      </c>
      <c r="K103" s="43">
        <f t="shared" si="12"/>
        <v>37.220098306936094</v>
      </c>
      <c r="L103" s="44">
        <f t="shared" si="13"/>
        <v>7.6277818537539746E-2</v>
      </c>
      <c r="M103" s="45" t="s">
        <v>163</v>
      </c>
      <c r="N103" s="45">
        <f t="shared" si="16"/>
        <v>17218.900000000001</v>
      </c>
      <c r="O103" s="7">
        <f t="shared" si="17"/>
        <v>2.472297872340425</v>
      </c>
      <c r="Q103" s="43">
        <f t="shared" si="14"/>
        <v>40.519811670283943</v>
      </c>
      <c r="S103" s="9">
        <f t="shared" si="15"/>
        <v>409</v>
      </c>
    </row>
    <row r="104" spans="1:19" s="45" customFormat="1">
      <c r="A104" s="37">
        <v>39001</v>
      </c>
      <c r="B104" s="38">
        <v>61352</v>
      </c>
      <c r="C104" s="39">
        <v>417.8</v>
      </c>
      <c r="D104" s="40">
        <v>8.7330000000000005</v>
      </c>
      <c r="E104" s="41">
        <v>2.9590000000000001</v>
      </c>
      <c r="F104" s="8">
        <v>25.84</v>
      </c>
      <c r="G104" s="42">
        <v>44.1</v>
      </c>
      <c r="H104" s="42"/>
      <c r="I104" s="38">
        <f t="shared" si="18"/>
        <v>39837</v>
      </c>
      <c r="J104" s="53">
        <f t="shared" si="19"/>
        <v>418</v>
      </c>
      <c r="K104" s="43">
        <f t="shared" si="12"/>
        <v>47.84152066872781</v>
      </c>
      <c r="L104" s="44">
        <f t="shared" si="13"/>
        <v>6.1847774054571564E-2</v>
      </c>
      <c r="M104" s="45" t="s">
        <v>163</v>
      </c>
      <c r="N104" s="45">
        <f t="shared" si="16"/>
        <v>18433.8</v>
      </c>
      <c r="O104" s="7" t="str">
        <f t="shared" si="17"/>
        <v>N/A</v>
      </c>
      <c r="Q104" s="43">
        <f t="shared" si="14"/>
        <v>41.832747761085322</v>
      </c>
      <c r="S104" s="9">
        <f t="shared" si="15"/>
        <v>418</v>
      </c>
    </row>
    <row r="105" spans="1:19" s="45" customFormat="1">
      <c r="A105" s="37">
        <v>39002</v>
      </c>
      <c r="B105" s="38">
        <v>61719</v>
      </c>
      <c r="C105" s="39">
        <v>367</v>
      </c>
      <c r="D105" s="40">
        <v>9.0340000000000007</v>
      </c>
      <c r="E105" s="41">
        <v>2.839</v>
      </c>
      <c r="F105" s="8">
        <v>25.65</v>
      </c>
      <c r="G105" s="42">
        <v>43.6</v>
      </c>
      <c r="H105" s="42">
        <v>1</v>
      </c>
      <c r="I105" s="38">
        <f t="shared" si="18"/>
        <v>40204</v>
      </c>
      <c r="J105" s="53">
        <f t="shared" si="19"/>
        <v>367</v>
      </c>
      <c r="K105" s="43">
        <f t="shared" si="12"/>
        <v>40.624308169138807</v>
      </c>
      <c r="L105" s="44">
        <f t="shared" si="13"/>
        <v>6.9891008174386912E-2</v>
      </c>
      <c r="M105" s="45" t="s">
        <v>78</v>
      </c>
      <c r="N105" s="45">
        <f t="shared" si="16"/>
        <v>16001.2</v>
      </c>
      <c r="O105" s="7">
        <f t="shared" si="17"/>
        <v>2.8906158038147129</v>
      </c>
      <c r="Q105" s="43">
        <f t="shared" si="14"/>
        <v>41.895309048267571</v>
      </c>
      <c r="S105" s="9">
        <f t="shared" si="15"/>
        <v>367</v>
      </c>
    </row>
    <row r="106" spans="1:19" s="45" customFormat="1">
      <c r="A106" s="37">
        <v>39003</v>
      </c>
      <c r="B106" s="38">
        <v>62072</v>
      </c>
      <c r="C106" s="39">
        <v>352.6</v>
      </c>
      <c r="D106" s="40">
        <v>9.2140000000000004</v>
      </c>
      <c r="E106" s="41">
        <v>2.899</v>
      </c>
      <c r="F106" s="8">
        <v>26.71</v>
      </c>
      <c r="G106" s="42">
        <v>40.9</v>
      </c>
      <c r="H106" s="42">
        <v>2</v>
      </c>
      <c r="I106" s="38">
        <f t="shared" si="18"/>
        <v>40557</v>
      </c>
      <c r="J106" s="53">
        <f t="shared" si="19"/>
        <v>353</v>
      </c>
      <c r="K106" s="43">
        <f>C107/D106</f>
        <v>40.221402214022142</v>
      </c>
      <c r="L106" s="44">
        <f>F106/C107</f>
        <v>7.2072315164597944E-2</v>
      </c>
      <c r="M106" s="45" t="s">
        <v>228</v>
      </c>
      <c r="N106" s="45">
        <f t="shared" si="16"/>
        <v>14437.699999999999</v>
      </c>
      <c r="O106" s="7">
        <f t="shared" si="17"/>
        <v>2.7357247706422019</v>
      </c>
      <c r="Q106" s="43">
        <f t="shared" si="14"/>
        <v>42.895743683962912</v>
      </c>
      <c r="S106" s="9">
        <f t="shared" si="15"/>
        <v>353</v>
      </c>
    </row>
    <row r="107" spans="1:19" s="45" customFormat="1">
      <c r="A107" s="37">
        <v>39008</v>
      </c>
      <c r="B107" s="38">
        <v>62443</v>
      </c>
      <c r="C107" s="39">
        <v>370.6</v>
      </c>
      <c r="D107" s="40">
        <v>9.0090000000000003</v>
      </c>
      <c r="E107" s="41">
        <v>2.9990000000000001</v>
      </c>
      <c r="F107" s="8">
        <v>27.02</v>
      </c>
      <c r="G107" s="42">
        <v>41.2</v>
      </c>
      <c r="H107" s="42">
        <v>1</v>
      </c>
      <c r="I107" s="38">
        <f t="shared" si="18"/>
        <v>40928</v>
      </c>
      <c r="J107" s="53">
        <f t="shared" si="19"/>
        <v>371</v>
      </c>
      <c r="K107" s="43">
        <f>C108/D107</f>
        <v>39.5049395049395</v>
      </c>
      <c r="L107" s="44">
        <f>F107/C108</f>
        <v>7.5920202304017984E-2</v>
      </c>
      <c r="M107" s="45" t="s">
        <v>61</v>
      </c>
      <c r="N107" s="45">
        <f t="shared" si="16"/>
        <v>15285.2</v>
      </c>
      <c r="O107" s="7">
        <f t="shared" si="17"/>
        <v>2.9163132902500699</v>
      </c>
      <c r="Q107" s="43">
        <f t="shared" si="14"/>
        <v>40.116883296033485</v>
      </c>
      <c r="S107" s="9">
        <f t="shared" si="15"/>
        <v>371</v>
      </c>
    </row>
    <row r="108" spans="1:19" s="45" customFormat="1">
      <c r="A108" s="37">
        <v>39014</v>
      </c>
      <c r="B108" s="38">
        <v>62799</v>
      </c>
      <c r="C108" s="39">
        <v>355.9</v>
      </c>
      <c r="D108" s="40">
        <v>9.0020000000000007</v>
      </c>
      <c r="E108" s="41">
        <v>2.9790000000000001</v>
      </c>
      <c r="F108" s="8">
        <v>26.82</v>
      </c>
      <c r="G108" s="42">
        <v>41.2</v>
      </c>
      <c r="H108" s="42">
        <v>0</v>
      </c>
      <c r="I108" s="38">
        <f t="shared" si="18"/>
        <v>41284</v>
      </c>
      <c r="J108" s="53">
        <f t="shared" si="19"/>
        <v>356</v>
      </c>
      <c r="K108" s="43">
        <f t="shared" si="12"/>
        <v>39.53565874250166</v>
      </c>
      <c r="L108" s="44">
        <f t="shared" si="13"/>
        <v>7.5358246698510822E-2</v>
      </c>
      <c r="M108" s="45" t="s">
        <v>64</v>
      </c>
      <c r="N108" s="45">
        <f t="shared" si="16"/>
        <v>14667.2</v>
      </c>
      <c r="O108" s="7" t="str">
        <f t="shared" si="17"/>
        <v>N/A</v>
      </c>
      <c r="Q108" s="43">
        <f t="shared" si="14"/>
        <v>39.754000153821096</v>
      </c>
      <c r="S108" s="9">
        <f t="shared" si="15"/>
        <v>356</v>
      </c>
    </row>
    <row r="109" spans="1:19" s="45" customFormat="1">
      <c r="A109" s="37">
        <v>39021</v>
      </c>
      <c r="B109" s="38">
        <v>63186</v>
      </c>
      <c r="C109" s="39">
        <v>387.4</v>
      </c>
      <c r="D109" s="40">
        <v>8.7240000000000002</v>
      </c>
      <c r="E109" s="41">
        <v>2.9990000000000001</v>
      </c>
      <c r="F109" s="8">
        <v>26.16</v>
      </c>
      <c r="G109" s="42">
        <v>42.5</v>
      </c>
      <c r="H109" s="42">
        <v>14</v>
      </c>
      <c r="I109" s="38">
        <f t="shared" si="18"/>
        <v>41671</v>
      </c>
      <c r="J109" s="53">
        <f t="shared" si="19"/>
        <v>387</v>
      </c>
      <c r="K109" s="43">
        <f t="shared" si="12"/>
        <v>44.40623567171022</v>
      </c>
      <c r="L109" s="44">
        <f t="shared" si="13"/>
        <v>6.7527103768714514E-2</v>
      </c>
      <c r="M109" s="45" t="s">
        <v>120</v>
      </c>
      <c r="N109" s="45">
        <f t="shared" si="16"/>
        <v>16447.5</v>
      </c>
      <c r="O109" s="7">
        <f t="shared" si="17"/>
        <v>3.4912710376871452</v>
      </c>
      <c r="Q109" s="43">
        <f t="shared" si="14"/>
        <v>41.148944639717122</v>
      </c>
      <c r="S109" s="9">
        <f t="shared" si="15"/>
        <v>387</v>
      </c>
    </row>
    <row r="110" spans="1:19" s="45" customFormat="1">
      <c r="A110" s="37">
        <v>39024</v>
      </c>
      <c r="B110" s="38">
        <v>63522</v>
      </c>
      <c r="C110" s="39">
        <v>335.9</v>
      </c>
      <c r="D110" s="40">
        <v>10.49</v>
      </c>
      <c r="E110" s="41">
        <v>2.9390000000000001</v>
      </c>
      <c r="F110" s="8">
        <v>30.83</v>
      </c>
      <c r="G110" s="42"/>
      <c r="H110" s="42">
        <v>5</v>
      </c>
      <c r="I110" s="38">
        <f t="shared" si="18"/>
        <v>42007</v>
      </c>
      <c r="J110" s="53">
        <f t="shared" si="19"/>
        <v>336</v>
      </c>
      <c r="K110" s="43">
        <f t="shared" si="12"/>
        <v>32.020972354623446</v>
      </c>
      <c r="L110" s="44">
        <f t="shared" si="13"/>
        <v>9.1783268830008938E-2</v>
      </c>
      <c r="M110" s="45" t="s">
        <v>61</v>
      </c>
      <c r="N110" s="45" t="str">
        <f t="shared" si="16"/>
        <v>N/A</v>
      </c>
      <c r="O110" s="7">
        <f t="shared" si="17"/>
        <v>1.5661476629949398</v>
      </c>
      <c r="Q110" s="43">
        <f t="shared" si="14"/>
        <v>38.654288922945106</v>
      </c>
      <c r="S110" s="9">
        <f t="shared" si="15"/>
        <v>0</v>
      </c>
    </row>
    <row r="111" spans="1:19" s="45" customFormat="1">
      <c r="A111" s="37">
        <v>39030</v>
      </c>
      <c r="B111" s="38">
        <v>63959</v>
      </c>
      <c r="C111" s="39">
        <v>436.6</v>
      </c>
      <c r="D111" s="40">
        <v>9.4789999999999992</v>
      </c>
      <c r="E111" s="41">
        <v>2.9590000000000001</v>
      </c>
      <c r="F111" s="8">
        <v>28.05</v>
      </c>
      <c r="G111" s="42">
        <v>41.3</v>
      </c>
      <c r="H111" s="42">
        <v>32.4</v>
      </c>
      <c r="I111" s="38">
        <f t="shared" si="18"/>
        <v>42444</v>
      </c>
      <c r="J111" s="53">
        <f t="shared" si="19"/>
        <v>437</v>
      </c>
      <c r="K111" s="43">
        <f t="shared" si="12"/>
        <v>46.059710939972575</v>
      </c>
      <c r="L111" s="44">
        <f t="shared" si="13"/>
        <v>6.4246449839670178E-2</v>
      </c>
      <c r="M111" s="45" t="s">
        <v>228</v>
      </c>
      <c r="N111" s="45">
        <f t="shared" si="16"/>
        <v>18048.099999999999</v>
      </c>
      <c r="O111" s="7">
        <f t="shared" si="17"/>
        <v>3.124434722858453</v>
      </c>
      <c r="Q111" s="43">
        <f t="shared" si="14"/>
        <v>40.828972988768747</v>
      </c>
      <c r="S111" s="9">
        <f t="shared" si="15"/>
        <v>437</v>
      </c>
    </row>
    <row r="112" spans="1:19" s="45" customFormat="1">
      <c r="A112" s="37">
        <v>39036</v>
      </c>
      <c r="B112" s="38">
        <v>64376</v>
      </c>
      <c r="C112" s="39">
        <v>417.5</v>
      </c>
      <c r="D112" s="40">
        <v>9.9789999999999992</v>
      </c>
      <c r="E112" s="41">
        <v>3.0790000000000002</v>
      </c>
      <c r="F112" s="8">
        <v>30.73</v>
      </c>
      <c r="G112" s="42">
        <v>42.1</v>
      </c>
      <c r="H112" s="42">
        <v>49</v>
      </c>
      <c r="I112" s="38">
        <f t="shared" si="18"/>
        <v>42861</v>
      </c>
      <c r="J112" s="53">
        <f t="shared" si="19"/>
        <v>417</v>
      </c>
      <c r="K112" s="43">
        <f t="shared" si="12"/>
        <v>41.83785950496042</v>
      </c>
      <c r="L112" s="44">
        <f t="shared" si="13"/>
        <v>7.3604790419161681E-2</v>
      </c>
      <c r="M112" s="45" t="s">
        <v>163</v>
      </c>
      <c r="N112" s="45">
        <f t="shared" si="16"/>
        <v>17555.7</v>
      </c>
      <c r="O112" s="7">
        <f t="shared" si="17"/>
        <v>3.0921880239520974</v>
      </c>
      <c r="Q112" s="43">
        <f t="shared" si="14"/>
        <v>39.972847599852145</v>
      </c>
      <c r="S112" s="9">
        <f t="shared" si="15"/>
        <v>417</v>
      </c>
    </row>
    <row r="113" spans="1:19" s="45" customFormat="1">
      <c r="A113" s="37">
        <v>39039</v>
      </c>
      <c r="B113" s="38">
        <v>64762</v>
      </c>
      <c r="C113" s="39">
        <v>385.5</v>
      </c>
      <c r="D113" s="40">
        <v>9.5500000000000007</v>
      </c>
      <c r="E113" s="41">
        <v>2.9990000000000001</v>
      </c>
      <c r="F113" s="8">
        <v>28.64</v>
      </c>
      <c r="G113" s="42">
        <v>41.3</v>
      </c>
      <c r="H113" s="42">
        <v>35</v>
      </c>
      <c r="I113" s="38">
        <f t="shared" si="18"/>
        <v>43247</v>
      </c>
      <c r="J113" s="53">
        <f t="shared" si="19"/>
        <v>386</v>
      </c>
      <c r="K113" s="43">
        <f t="shared" si="12"/>
        <v>40.366492146596855</v>
      </c>
      <c r="L113" s="44">
        <f t="shared" si="13"/>
        <v>7.4293125810635546E-2</v>
      </c>
      <c r="M113" s="45" t="s">
        <v>61</v>
      </c>
      <c r="N113" s="45">
        <f t="shared" si="16"/>
        <v>15941.8</v>
      </c>
      <c r="O113" s="7">
        <f t="shared" si="17"/>
        <v>3.2170557717250325</v>
      </c>
      <c r="Q113" s="43">
        <f t="shared" si="14"/>
        <v>42.754687530509955</v>
      </c>
      <c r="S113" s="9">
        <f t="shared" si="15"/>
        <v>386</v>
      </c>
    </row>
    <row r="114" spans="1:19" s="45" customFormat="1">
      <c r="A114" s="37">
        <v>39044</v>
      </c>
      <c r="B114" s="38">
        <v>65138</v>
      </c>
      <c r="C114" s="39">
        <v>376.6</v>
      </c>
      <c r="D114" s="40">
        <v>9.3870000000000005</v>
      </c>
      <c r="E114" s="41">
        <v>2.9790000000000001</v>
      </c>
      <c r="F114" s="8">
        <v>27.96</v>
      </c>
      <c r="G114" s="42">
        <v>41.2</v>
      </c>
      <c r="H114" s="42">
        <v>40</v>
      </c>
      <c r="I114" s="38">
        <f t="shared" si="18"/>
        <v>43623</v>
      </c>
      <c r="J114" s="53">
        <f t="shared" si="19"/>
        <v>376</v>
      </c>
      <c r="K114" s="43">
        <f t="shared" si="12"/>
        <v>40.1193139448173</v>
      </c>
      <c r="L114" s="44">
        <f t="shared" si="13"/>
        <v>7.4243228890069041E-2</v>
      </c>
      <c r="M114" s="45" t="s">
        <v>61</v>
      </c>
      <c r="N114" s="45">
        <f t="shared" si="16"/>
        <v>15491.2</v>
      </c>
      <c r="O114" s="7">
        <f t="shared" si="17"/>
        <v>3.5100260223048334</v>
      </c>
      <c r="Q114" s="43">
        <f t="shared" si="14"/>
        <v>40.774555198791525</v>
      </c>
      <c r="S114" s="9">
        <f t="shared" si="15"/>
        <v>376</v>
      </c>
    </row>
    <row r="115" spans="1:19" s="45" customFormat="1">
      <c r="A115" s="37">
        <v>39049</v>
      </c>
      <c r="B115" s="38">
        <v>65474</v>
      </c>
      <c r="C115" s="39">
        <v>335.2</v>
      </c>
      <c r="D115" s="40">
        <v>8.9740000000000002</v>
      </c>
      <c r="E115" s="41">
        <v>3.1389999999999998</v>
      </c>
      <c r="F115" s="8">
        <v>28.17</v>
      </c>
      <c r="G115" s="42">
        <v>38.6</v>
      </c>
      <c r="H115" s="42">
        <v>20</v>
      </c>
      <c r="I115" s="38">
        <f t="shared" si="18"/>
        <v>43959</v>
      </c>
      <c r="J115" s="53">
        <f t="shared" si="19"/>
        <v>336</v>
      </c>
      <c r="K115" s="43">
        <f t="shared" si="12"/>
        <v>37.352351236906614</v>
      </c>
      <c r="L115" s="44">
        <f t="shared" si="13"/>
        <v>8.4039379474940348E-2</v>
      </c>
      <c r="M115" s="45" t="s">
        <v>0</v>
      </c>
      <c r="N115" s="45">
        <f t="shared" si="16"/>
        <v>12969.6</v>
      </c>
      <c r="O115" s="7">
        <f t="shared" si="17"/>
        <v>3.4614415274463006</v>
      </c>
      <c r="Q115" s="43">
        <f t="shared" si="14"/>
        <v>39.279385776106928</v>
      </c>
      <c r="S115" s="9">
        <f t="shared" si="15"/>
        <v>336</v>
      </c>
    </row>
    <row r="116" spans="1:19" s="45" customFormat="1">
      <c r="A116" s="37">
        <v>39053</v>
      </c>
      <c r="B116" s="38">
        <v>65861</v>
      </c>
      <c r="C116" s="39">
        <v>387</v>
      </c>
      <c r="D116" s="40">
        <v>9.4930000000000003</v>
      </c>
      <c r="E116" s="41">
        <v>3.1789999999999998</v>
      </c>
      <c r="F116" s="8">
        <v>30.18</v>
      </c>
      <c r="G116" s="42">
        <v>41.5</v>
      </c>
      <c r="H116" s="42">
        <v>45</v>
      </c>
      <c r="I116" s="38">
        <f t="shared" si="18"/>
        <v>44346</v>
      </c>
      <c r="J116" s="53">
        <f t="shared" si="19"/>
        <v>387</v>
      </c>
      <c r="K116" s="43">
        <f t="shared" si="12"/>
        <v>40.766880859580745</v>
      </c>
      <c r="L116" s="44">
        <f t="shared" si="13"/>
        <v>7.7984496124031008E-2</v>
      </c>
      <c r="M116" s="45" t="s">
        <v>120</v>
      </c>
      <c r="N116" s="45">
        <f t="shared" si="16"/>
        <v>16060.5</v>
      </c>
      <c r="O116" s="7">
        <f t="shared" si="17"/>
        <v>3.5108372093023252</v>
      </c>
      <c r="Q116" s="43">
        <f t="shared" si="14"/>
        <v>39.412848680434884</v>
      </c>
      <c r="S116" s="9">
        <f t="shared" si="15"/>
        <v>387</v>
      </c>
    </row>
    <row r="117" spans="1:19" s="45" customFormat="1">
      <c r="A117" s="37">
        <v>39057</v>
      </c>
      <c r="B117" s="38">
        <v>66207</v>
      </c>
      <c r="C117" s="39">
        <v>345.7</v>
      </c>
      <c r="D117" s="40">
        <v>9.5749999999999993</v>
      </c>
      <c r="E117" s="41">
        <v>3.0590000000000002</v>
      </c>
      <c r="F117" s="8">
        <v>29.29</v>
      </c>
      <c r="G117" s="42">
        <v>37.6</v>
      </c>
      <c r="H117" s="42">
        <v>48</v>
      </c>
      <c r="I117" s="38">
        <f t="shared" si="18"/>
        <v>44692</v>
      </c>
      <c r="J117" s="53">
        <f t="shared" si="19"/>
        <v>346</v>
      </c>
      <c r="K117" s="43">
        <f t="shared" si="12"/>
        <v>36.104438642297652</v>
      </c>
      <c r="L117" s="44">
        <f t="shared" si="13"/>
        <v>8.4726641596760202E-2</v>
      </c>
      <c r="M117" s="45" t="s">
        <v>61</v>
      </c>
      <c r="N117" s="45">
        <f t="shared" si="16"/>
        <v>13009.6</v>
      </c>
      <c r="O117" s="7">
        <f t="shared" si="17"/>
        <v>3.6544764246456474</v>
      </c>
      <c r="Q117" s="43">
        <f t="shared" si="14"/>
        <v>38.074556912928337</v>
      </c>
      <c r="S117" s="9">
        <f t="shared" si="15"/>
        <v>346</v>
      </c>
    </row>
    <row r="118" spans="1:19" s="45" customFormat="1">
      <c r="A118" s="37">
        <v>39059</v>
      </c>
      <c r="B118" s="38">
        <v>66536</v>
      </c>
      <c r="C118" s="39">
        <v>329.5</v>
      </c>
      <c r="D118" s="40">
        <v>8.8970000000000002</v>
      </c>
      <c r="E118" s="41">
        <v>3.0289999999999999</v>
      </c>
      <c r="F118" s="8">
        <v>26.95</v>
      </c>
      <c r="G118" s="42">
        <v>37.799999999999997</v>
      </c>
      <c r="H118" s="42">
        <v>29</v>
      </c>
      <c r="I118" s="38">
        <f t="shared" si="18"/>
        <v>45021</v>
      </c>
      <c r="J118" s="53">
        <f t="shared" si="19"/>
        <v>329</v>
      </c>
      <c r="K118" s="43">
        <f t="shared" si="12"/>
        <v>37.03495560301225</v>
      </c>
      <c r="L118" s="44">
        <f t="shared" si="13"/>
        <v>8.1790591805766311E-2</v>
      </c>
      <c r="M118" s="45" t="s">
        <v>61</v>
      </c>
      <c r="N118" s="45">
        <f t="shared" si="16"/>
        <v>12436.199999999999</v>
      </c>
      <c r="O118" s="7">
        <f t="shared" ref="O118:O174" si="20">IF(H118&gt;0,$O$25+(H118/K118)-D118,"N/A")</f>
        <v>3.7860440060698028</v>
      </c>
      <c r="Q118" s="43">
        <f t="shared" si="14"/>
        <v>37.968758368296882</v>
      </c>
      <c r="S118" s="9">
        <f t="shared" si="15"/>
        <v>329</v>
      </c>
    </row>
    <row r="119" spans="1:19" s="45" customFormat="1">
      <c r="A119" s="37">
        <v>39063</v>
      </c>
      <c r="B119" s="38">
        <v>66870</v>
      </c>
      <c r="C119" s="39">
        <v>334.2</v>
      </c>
      <c r="D119" s="40">
        <v>8.484</v>
      </c>
      <c r="E119" s="41">
        <v>3.2189999999999999</v>
      </c>
      <c r="F119" s="8">
        <v>27.31</v>
      </c>
      <c r="G119" s="42">
        <v>38.700000000000003</v>
      </c>
      <c r="H119" s="42">
        <v>16</v>
      </c>
      <c r="I119" s="38">
        <f t="shared" si="18"/>
        <v>45355</v>
      </c>
      <c r="J119" s="53">
        <f t="shared" si="19"/>
        <v>334</v>
      </c>
      <c r="K119" s="43">
        <f t="shared" si="12"/>
        <v>39.391796322489391</v>
      </c>
      <c r="L119" s="44">
        <f t="shared" si="13"/>
        <v>8.1717534410532616E-2</v>
      </c>
      <c r="M119" s="45" t="s">
        <v>118</v>
      </c>
      <c r="N119" s="45">
        <f t="shared" si="16"/>
        <v>12925.800000000001</v>
      </c>
      <c r="O119" s="7">
        <f t="shared" si="20"/>
        <v>3.8221759425493715</v>
      </c>
      <c r="Q119" s="43">
        <f t="shared" si="14"/>
        <v>37.510396855933095</v>
      </c>
      <c r="S119" s="9">
        <f t="shared" si="15"/>
        <v>334</v>
      </c>
    </row>
    <row r="120" spans="1:19" s="45" customFormat="1">
      <c r="A120" s="37">
        <v>39066</v>
      </c>
      <c r="B120" s="38">
        <v>67203</v>
      </c>
      <c r="C120" s="39">
        <v>332.2</v>
      </c>
      <c r="D120" s="40">
        <v>9.3010000000000002</v>
      </c>
      <c r="E120" s="41">
        <v>3.2189999999999999</v>
      </c>
      <c r="F120" s="8">
        <v>29.94</v>
      </c>
      <c r="G120" s="42">
        <v>38.299999999999997</v>
      </c>
      <c r="H120" s="42">
        <v>43</v>
      </c>
      <c r="I120" s="38">
        <f t="shared" si="18"/>
        <v>45688</v>
      </c>
      <c r="J120" s="53">
        <f t="shared" si="19"/>
        <v>333</v>
      </c>
      <c r="K120" s="43">
        <f t="shared" si="12"/>
        <v>35.716589614019995</v>
      </c>
      <c r="L120" s="44">
        <f t="shared" si="13"/>
        <v>9.0126429861529203E-2</v>
      </c>
      <c r="M120" s="45" t="s">
        <v>120</v>
      </c>
      <c r="N120" s="45">
        <f t="shared" si="16"/>
        <v>12753.9</v>
      </c>
      <c r="O120" s="7">
        <f t="shared" si="20"/>
        <v>3.8029223359422044</v>
      </c>
      <c r="Q120" s="43">
        <f t="shared" si="14"/>
        <v>37.381113846507212</v>
      </c>
      <c r="S120" s="9">
        <f t="shared" si="15"/>
        <v>333</v>
      </c>
    </row>
    <row r="121" spans="1:19" s="45" customFormat="1">
      <c r="A121" s="37">
        <v>39076</v>
      </c>
      <c r="B121" s="38">
        <v>67522</v>
      </c>
      <c r="C121" s="39">
        <v>319.5</v>
      </c>
      <c r="D121" s="40">
        <v>8.2490000000000006</v>
      </c>
      <c r="E121" s="41">
        <v>3.1989999999999998</v>
      </c>
      <c r="F121" s="8">
        <v>26.39</v>
      </c>
      <c r="G121" s="42">
        <v>38.799999999999997</v>
      </c>
      <c r="H121" s="42">
        <v>12</v>
      </c>
      <c r="I121" s="38">
        <f t="shared" si="18"/>
        <v>46007</v>
      </c>
      <c r="J121" s="53">
        <f t="shared" si="19"/>
        <v>319</v>
      </c>
      <c r="K121" s="43">
        <f t="shared" si="12"/>
        <v>38.731967511213476</v>
      </c>
      <c r="L121" s="44">
        <f t="shared" si="13"/>
        <v>8.2597809076682321E-2</v>
      </c>
      <c r="M121" s="45" t="s">
        <v>61</v>
      </c>
      <c r="N121" s="45">
        <f t="shared" si="16"/>
        <v>12377.199999999999</v>
      </c>
      <c r="O121" s="7">
        <f t="shared" si="20"/>
        <v>3.9608215962441307</v>
      </c>
      <c r="Q121" s="43">
        <f t="shared" si="14"/>
        <v>37.946784482574287</v>
      </c>
      <c r="S121" s="9">
        <f t="shared" si="15"/>
        <v>319</v>
      </c>
    </row>
    <row r="122" spans="1:19" s="45" customFormat="1">
      <c r="A122" s="37">
        <v>39086</v>
      </c>
      <c r="B122" s="38">
        <v>67848</v>
      </c>
      <c r="C122" s="39">
        <v>325.3</v>
      </c>
      <c r="D122" s="40">
        <v>8.8650000000000002</v>
      </c>
      <c r="E122" s="41">
        <v>3.1789999999999998</v>
      </c>
      <c r="F122" s="8">
        <v>28.18</v>
      </c>
      <c r="G122" s="42">
        <v>39.4</v>
      </c>
      <c r="H122" s="42">
        <v>35</v>
      </c>
      <c r="I122" s="38">
        <f t="shared" si="18"/>
        <v>46333</v>
      </c>
      <c r="J122" s="53">
        <f t="shared" si="19"/>
        <v>326</v>
      </c>
      <c r="K122" s="43">
        <f t="shared" si="12"/>
        <v>36.694867456288776</v>
      </c>
      <c r="L122" s="44">
        <f t="shared" si="13"/>
        <v>8.6627728250845373E-2</v>
      </c>
      <c r="M122" s="45" t="s">
        <v>61</v>
      </c>
      <c r="N122" s="45">
        <f t="shared" si="16"/>
        <v>12844.4</v>
      </c>
      <c r="O122" s="7">
        <f t="shared" si="20"/>
        <v>3.9888118659698737</v>
      </c>
      <c r="Q122" s="43">
        <f t="shared" si="14"/>
        <v>37.047808193840744</v>
      </c>
      <c r="S122" s="9">
        <f t="shared" si="15"/>
        <v>326</v>
      </c>
    </row>
    <row r="123" spans="1:19" s="45" customFormat="1">
      <c r="A123" s="37">
        <v>39091</v>
      </c>
      <c r="B123" s="38">
        <v>68177</v>
      </c>
      <c r="C123" s="39">
        <v>329.8</v>
      </c>
      <c r="D123" s="40">
        <v>8.1560000000000006</v>
      </c>
      <c r="E123" s="41">
        <v>3.319</v>
      </c>
      <c r="F123" s="8">
        <v>27.07</v>
      </c>
      <c r="G123" s="42">
        <v>39.299999999999997</v>
      </c>
      <c r="H123" s="42">
        <v>19</v>
      </c>
      <c r="I123" s="38">
        <f t="shared" si="18"/>
        <v>46662</v>
      </c>
      <c r="J123" s="53">
        <f t="shared" si="19"/>
        <v>329</v>
      </c>
      <c r="K123" s="43">
        <f t="shared" si="12"/>
        <v>40.436488474742518</v>
      </c>
      <c r="L123" s="44">
        <f t="shared" si="13"/>
        <v>8.2080048514251061E-2</v>
      </c>
      <c r="M123" s="45" t="s">
        <v>120</v>
      </c>
      <c r="N123" s="45">
        <f t="shared" si="16"/>
        <v>12929.699999999999</v>
      </c>
      <c r="O123" s="7">
        <f t="shared" si="20"/>
        <v>4.2138726500909645</v>
      </c>
      <c r="Q123" s="43">
        <f t="shared" si="14"/>
        <v>38.62110781408159</v>
      </c>
      <c r="S123" s="9">
        <f t="shared" si="15"/>
        <v>329</v>
      </c>
    </row>
    <row r="124" spans="1:19" s="45" customFormat="1">
      <c r="A124" s="37">
        <v>39094</v>
      </c>
      <c r="B124" s="38">
        <v>68497</v>
      </c>
      <c r="C124" s="39">
        <v>319.60000000000002</v>
      </c>
      <c r="D124" s="40">
        <v>9.2680000000000007</v>
      </c>
      <c r="E124" s="41">
        <v>3.319</v>
      </c>
      <c r="F124" s="8">
        <v>30.76</v>
      </c>
      <c r="G124" s="42">
        <v>38</v>
      </c>
      <c r="H124" s="42">
        <v>43</v>
      </c>
      <c r="I124" s="38">
        <f t="shared" si="18"/>
        <v>46982</v>
      </c>
      <c r="J124" s="53">
        <f t="shared" si="19"/>
        <v>320</v>
      </c>
      <c r="K124" s="43">
        <f t="shared" si="12"/>
        <v>34.484246870953818</v>
      </c>
      <c r="L124" s="44">
        <f t="shared" si="13"/>
        <v>9.6245306633291616E-2</v>
      </c>
      <c r="M124" s="45" t="s">
        <v>160</v>
      </c>
      <c r="N124" s="45">
        <f t="shared" si="16"/>
        <v>12160</v>
      </c>
      <c r="O124" s="7">
        <f t="shared" si="20"/>
        <v>3.8789461827284093</v>
      </c>
      <c r="Q124" s="43">
        <f t="shared" si="14"/>
        <v>37.205200933995037</v>
      </c>
      <c r="S124" s="9">
        <f t="shared" si="15"/>
        <v>320</v>
      </c>
    </row>
    <row r="125" spans="1:19" s="45" customFormat="1">
      <c r="A125" s="37">
        <v>39097</v>
      </c>
      <c r="B125" s="38">
        <v>68742</v>
      </c>
      <c r="C125" s="39">
        <v>245.2</v>
      </c>
      <c r="D125" s="40">
        <v>6.4960000000000004</v>
      </c>
      <c r="E125" s="41">
        <v>3.3290000000000002</v>
      </c>
      <c r="F125" s="8">
        <v>21.63</v>
      </c>
      <c r="G125" s="42">
        <v>36.799999999999997</v>
      </c>
      <c r="H125" s="42">
        <v>0</v>
      </c>
      <c r="I125" s="38">
        <f t="shared" si="18"/>
        <v>47227</v>
      </c>
      <c r="J125" s="53">
        <f t="shared" si="19"/>
        <v>245</v>
      </c>
      <c r="K125" s="43">
        <f t="shared" si="12"/>
        <v>37.74630541871921</v>
      </c>
      <c r="L125" s="44">
        <f t="shared" si="13"/>
        <v>8.8213703099510599E-2</v>
      </c>
      <c r="M125" s="45" t="s">
        <v>155</v>
      </c>
      <c r="N125" s="45">
        <f t="shared" si="16"/>
        <v>9016</v>
      </c>
      <c r="O125" s="7" t="str">
        <f t="shared" si="20"/>
        <v>N/A</v>
      </c>
      <c r="Q125" s="43">
        <f t="shared" si="14"/>
        <v>37.555680254805175</v>
      </c>
      <c r="S125" s="9">
        <f t="shared" si="15"/>
        <v>245</v>
      </c>
    </row>
    <row r="126" spans="1:19" s="45" customFormat="1">
      <c r="A126" s="37">
        <v>39098</v>
      </c>
      <c r="B126" s="38">
        <v>69055</v>
      </c>
      <c r="C126" s="39">
        <v>312.39999999999998</v>
      </c>
      <c r="D126" s="40">
        <v>8.0009999999999994</v>
      </c>
      <c r="E126" s="41">
        <v>3.319</v>
      </c>
      <c r="F126" s="8">
        <v>26.56</v>
      </c>
      <c r="G126" s="42">
        <v>42</v>
      </c>
      <c r="H126" s="42">
        <v>6</v>
      </c>
      <c r="I126" s="38">
        <f t="shared" si="18"/>
        <v>47540</v>
      </c>
      <c r="J126" s="53">
        <f t="shared" si="19"/>
        <v>313</v>
      </c>
      <c r="K126" s="43">
        <f t="shared" si="12"/>
        <v>39.045119360079987</v>
      </c>
      <c r="L126" s="44">
        <f t="shared" si="13"/>
        <v>8.5019206145966711E-2</v>
      </c>
      <c r="M126" s="45" t="s">
        <v>168</v>
      </c>
      <c r="N126" s="45">
        <f t="shared" si="16"/>
        <v>13146</v>
      </c>
      <c r="O126" s="7">
        <f t="shared" si="20"/>
        <v>4.0526683738796425</v>
      </c>
      <c r="Q126" s="43">
        <f t="shared" si="14"/>
        <v>37.091890549917672</v>
      </c>
      <c r="S126" s="9">
        <f t="shared" si="15"/>
        <v>313</v>
      </c>
    </row>
    <row r="127" spans="1:19" s="45" customFormat="1">
      <c r="A127" s="37">
        <v>39101</v>
      </c>
      <c r="B127" s="38">
        <v>69409</v>
      </c>
      <c r="C127" s="39">
        <v>354.2</v>
      </c>
      <c r="D127" s="40">
        <v>9.0389999999999997</v>
      </c>
      <c r="E127" s="41">
        <v>3.1989999999999998</v>
      </c>
      <c r="F127" s="8">
        <v>28.92</v>
      </c>
      <c r="G127" s="42">
        <v>41.2</v>
      </c>
      <c r="H127" s="42">
        <v>40</v>
      </c>
      <c r="I127" s="38">
        <f t="shared" si="18"/>
        <v>47894</v>
      </c>
      <c r="J127" s="53">
        <f t="shared" si="19"/>
        <v>354</v>
      </c>
      <c r="K127" s="43">
        <f t="shared" si="12"/>
        <v>39.185750636132319</v>
      </c>
      <c r="L127" s="44">
        <f t="shared" si="13"/>
        <v>8.1648785996612086E-2</v>
      </c>
      <c r="M127" s="45" t="s">
        <v>61</v>
      </c>
      <c r="N127" s="45">
        <f t="shared" si="16"/>
        <v>14584.800000000001</v>
      </c>
      <c r="O127" s="7">
        <f t="shared" si="20"/>
        <v>3.8817792207792206</v>
      </c>
      <c r="Q127" s="43">
        <f t="shared" si="14"/>
        <v>38.659058471643839</v>
      </c>
      <c r="S127" s="9">
        <f t="shared" si="15"/>
        <v>354</v>
      </c>
    </row>
    <row r="128" spans="1:19" s="45" customFormat="1">
      <c r="A128" s="37">
        <v>39106</v>
      </c>
      <c r="B128" s="38">
        <v>69759</v>
      </c>
      <c r="C128" s="39">
        <v>350.1</v>
      </c>
      <c r="D128" s="40">
        <v>9.3290000000000006</v>
      </c>
      <c r="E128" s="41">
        <v>3.1789999999999998</v>
      </c>
      <c r="F128" s="8">
        <v>29.66</v>
      </c>
      <c r="G128" s="42">
        <v>37.200000000000003</v>
      </c>
      <c r="H128" s="42">
        <v>74</v>
      </c>
      <c r="I128" s="38">
        <f t="shared" si="18"/>
        <v>48244</v>
      </c>
      <c r="J128" s="53">
        <f t="shared" si="19"/>
        <v>350</v>
      </c>
      <c r="K128" s="43">
        <f t="shared" si="12"/>
        <v>37.528138064101192</v>
      </c>
      <c r="L128" s="44">
        <f t="shared" si="13"/>
        <v>8.471865181376749E-2</v>
      </c>
      <c r="M128" s="45" t="s">
        <v>61</v>
      </c>
      <c r="N128" s="45">
        <f t="shared" si="16"/>
        <v>13020.000000000002</v>
      </c>
      <c r="O128" s="7">
        <f t="shared" si="20"/>
        <v>4.5428537560696931</v>
      </c>
      <c r="Q128" s="43">
        <f t="shared" si="14"/>
        <v>38.586336020104504</v>
      </c>
      <c r="S128" s="9">
        <f t="shared" si="15"/>
        <v>350</v>
      </c>
    </row>
    <row r="129" spans="1:19" s="45" customFormat="1">
      <c r="A129" s="37">
        <v>39108</v>
      </c>
      <c r="B129" s="38">
        <v>70045</v>
      </c>
      <c r="C129" s="39">
        <v>286.10000000000002</v>
      </c>
      <c r="D129" s="40">
        <v>7.4109999999999996</v>
      </c>
      <c r="E129" s="41">
        <v>3.1789999999999998</v>
      </c>
      <c r="F129" s="8">
        <v>23.56</v>
      </c>
      <c r="G129" s="42">
        <v>42.2</v>
      </c>
      <c r="H129" s="42">
        <v>0</v>
      </c>
      <c r="I129" s="38">
        <f t="shared" si="18"/>
        <v>48530</v>
      </c>
      <c r="J129" s="53">
        <f t="shared" si="19"/>
        <v>286</v>
      </c>
      <c r="K129" s="43">
        <f t="shared" si="12"/>
        <v>38.6047766833086</v>
      </c>
      <c r="L129" s="44">
        <f t="shared" si="13"/>
        <v>8.2348829080740982E-2</v>
      </c>
      <c r="M129" s="45" t="s">
        <v>61</v>
      </c>
      <c r="N129" s="45">
        <f t="shared" si="16"/>
        <v>12069.2</v>
      </c>
      <c r="O129" s="7" t="str">
        <f t="shared" si="20"/>
        <v>N/A</v>
      </c>
      <c r="Q129" s="43">
        <f t="shared" si="14"/>
        <v>38.43955512784737</v>
      </c>
      <c r="S129" s="9">
        <f t="shared" si="15"/>
        <v>286</v>
      </c>
    </row>
    <row r="130" spans="1:19" s="45" customFormat="1">
      <c r="A130" s="37">
        <v>39113</v>
      </c>
      <c r="B130" s="38">
        <v>70431</v>
      </c>
      <c r="C130" s="39">
        <v>385.8</v>
      </c>
      <c r="D130" s="40">
        <v>9.5519999999999996</v>
      </c>
      <c r="E130" s="41">
        <v>3.169</v>
      </c>
      <c r="F130" s="8">
        <v>30.27</v>
      </c>
      <c r="G130" s="42">
        <v>40.299999999999997</v>
      </c>
      <c r="H130" s="42">
        <v>67</v>
      </c>
      <c r="I130" s="38">
        <f t="shared" si="18"/>
        <v>48916</v>
      </c>
      <c r="J130" s="53">
        <f t="shared" si="19"/>
        <v>386</v>
      </c>
      <c r="K130" s="43">
        <f t="shared" si="12"/>
        <v>40.389447236180906</v>
      </c>
      <c r="L130" s="44">
        <f t="shared" si="13"/>
        <v>7.8460342146189729E-2</v>
      </c>
      <c r="M130" s="45" t="s">
        <v>61</v>
      </c>
      <c r="N130" s="45">
        <f t="shared" si="16"/>
        <v>15555.8</v>
      </c>
      <c r="O130" s="7">
        <f t="shared" si="20"/>
        <v>4.0068491446345256</v>
      </c>
      <c r="Q130" s="43">
        <f t="shared" si="14"/>
        <v>38.840787327863559</v>
      </c>
      <c r="S130" s="9">
        <f t="shared" si="15"/>
        <v>386</v>
      </c>
    </row>
    <row r="131" spans="1:19" s="45" customFormat="1">
      <c r="A131" s="37">
        <v>39117</v>
      </c>
      <c r="B131" s="38">
        <v>70761</v>
      </c>
      <c r="C131" s="39">
        <v>329.5</v>
      </c>
      <c r="D131" s="40">
        <v>9.57</v>
      </c>
      <c r="E131" s="41">
        <v>3.1989999999999998</v>
      </c>
      <c r="F131" s="8">
        <v>30.61</v>
      </c>
      <c r="G131" s="42">
        <v>37.6</v>
      </c>
      <c r="H131" s="42">
        <v>50</v>
      </c>
      <c r="I131" s="38">
        <f t="shared" si="18"/>
        <v>49246</v>
      </c>
      <c r="J131" s="53">
        <f t="shared" si="19"/>
        <v>330</v>
      </c>
      <c r="K131" s="43">
        <f t="shared" ref="K131:K194" si="21">C131/D131</f>
        <v>34.430512016718914</v>
      </c>
      <c r="L131" s="44">
        <f t="shared" ref="L131:L194" si="22">F131/C131</f>
        <v>9.2898330804248863E-2</v>
      </c>
      <c r="M131" s="45" t="s">
        <v>228</v>
      </c>
      <c r="N131" s="45">
        <f t="shared" si="16"/>
        <v>12408</v>
      </c>
      <c r="O131" s="7">
        <f t="shared" si="20"/>
        <v>3.7822003034901357</v>
      </c>
      <c r="Q131" s="43">
        <f t="shared" si="14"/>
        <v>37.808245312069481</v>
      </c>
      <c r="S131" s="9">
        <f t="shared" si="15"/>
        <v>330</v>
      </c>
    </row>
    <row r="132" spans="1:19" s="45" customFormat="1">
      <c r="A132" s="37">
        <v>39122</v>
      </c>
      <c r="B132" s="38">
        <v>71117</v>
      </c>
      <c r="C132" s="39">
        <v>355.9</v>
      </c>
      <c r="D132" s="40">
        <v>5.327</v>
      </c>
      <c r="E132" s="41">
        <v>3.379</v>
      </c>
      <c r="F132" s="8">
        <v>18</v>
      </c>
      <c r="G132" s="42">
        <v>38.5</v>
      </c>
      <c r="H132" s="42">
        <v>39</v>
      </c>
      <c r="I132" s="38">
        <f t="shared" si="18"/>
        <v>49602</v>
      </c>
      <c r="J132" s="53">
        <f t="shared" si="19"/>
        <v>356</v>
      </c>
      <c r="K132" s="43">
        <v>38.5</v>
      </c>
      <c r="L132" s="44">
        <f t="shared" si="22"/>
        <v>5.0576004495644845E-2</v>
      </c>
      <c r="M132" s="45" t="s">
        <v>118</v>
      </c>
      <c r="N132" s="45">
        <f t="shared" si="16"/>
        <v>13706</v>
      </c>
      <c r="O132" s="7">
        <f t="shared" si="20"/>
        <v>7.5859870129870135</v>
      </c>
      <c r="Q132" s="43">
        <f t="shared" si="14"/>
        <v>37.773319750966607</v>
      </c>
      <c r="S132" s="9">
        <f t="shared" si="15"/>
        <v>356</v>
      </c>
    </row>
    <row r="133" spans="1:19" s="45" customFormat="1">
      <c r="A133" s="37">
        <v>39123</v>
      </c>
      <c r="B133" s="38">
        <v>71311</v>
      </c>
      <c r="C133" s="39">
        <v>194.4</v>
      </c>
      <c r="D133" s="40">
        <v>9.2080000000000002</v>
      </c>
      <c r="E133" s="41">
        <v>3.1989999999999998</v>
      </c>
      <c r="F133" s="8">
        <v>29.46</v>
      </c>
      <c r="G133" s="42">
        <v>39.9</v>
      </c>
      <c r="H133" s="42">
        <v>43</v>
      </c>
      <c r="I133" s="38">
        <f t="shared" si="18"/>
        <v>49796</v>
      </c>
      <c r="J133" s="53">
        <f t="shared" si="19"/>
        <v>194</v>
      </c>
      <c r="K133" s="43">
        <v>43</v>
      </c>
      <c r="L133" s="44">
        <f t="shared" si="22"/>
        <v>0.15154320987654321</v>
      </c>
      <c r="M133" s="45" t="s">
        <v>117</v>
      </c>
      <c r="N133" s="45">
        <f t="shared" si="16"/>
        <v>7740.5999999999995</v>
      </c>
      <c r="O133" s="7">
        <f t="shared" si="20"/>
        <v>3.6920000000000002</v>
      </c>
      <c r="Q133" s="43">
        <f t="shared" ref="Q133:Q196" si="23">AVERAGE(K131:K133)</f>
        <v>38.643504005572971</v>
      </c>
      <c r="S133" s="9">
        <f t="shared" si="15"/>
        <v>194</v>
      </c>
    </row>
    <row r="134" spans="1:19" s="45" customFormat="1">
      <c r="A134" s="37">
        <v>39129</v>
      </c>
      <c r="B134" s="38">
        <v>71679</v>
      </c>
      <c r="C134" s="39">
        <v>367.5</v>
      </c>
      <c r="D134" s="40">
        <v>9.66</v>
      </c>
      <c r="E134" s="41">
        <v>3.3690000000000002</v>
      </c>
      <c r="F134" s="8">
        <v>32.54</v>
      </c>
      <c r="G134" s="42">
        <v>39.799999999999997</v>
      </c>
      <c r="H134" s="42">
        <v>46</v>
      </c>
      <c r="I134" s="38">
        <f t="shared" si="18"/>
        <v>50164</v>
      </c>
      <c r="J134" s="53">
        <f t="shared" si="19"/>
        <v>368</v>
      </c>
      <c r="K134" s="43">
        <f t="shared" si="21"/>
        <v>38.043478260869563</v>
      </c>
      <c r="L134" s="44">
        <f t="shared" si="22"/>
        <v>8.8544217687074822E-2</v>
      </c>
      <c r="M134" s="45" t="s">
        <v>160</v>
      </c>
      <c r="N134" s="45">
        <f t="shared" si="16"/>
        <v>14646.4</v>
      </c>
      <c r="O134" s="7">
        <f t="shared" si="20"/>
        <v>3.4491428571428582</v>
      </c>
      <c r="Q134" s="43">
        <f t="shared" si="23"/>
        <v>39.847826086956523</v>
      </c>
      <c r="S134" s="9">
        <f t="shared" si="15"/>
        <v>368</v>
      </c>
    </row>
    <row r="135" spans="1:19" s="45" customFormat="1">
      <c r="A135" s="37">
        <v>39134</v>
      </c>
      <c r="B135" s="38">
        <v>72051</v>
      </c>
      <c r="C135" s="39">
        <v>372.3</v>
      </c>
      <c r="D135" s="40">
        <v>8.3510000000000009</v>
      </c>
      <c r="E135" s="41">
        <v>3.2389999999999999</v>
      </c>
      <c r="F135" s="8">
        <v>27.05</v>
      </c>
      <c r="G135" s="42">
        <v>43.4</v>
      </c>
      <c r="H135" s="42">
        <v>11</v>
      </c>
      <c r="I135" s="38">
        <f t="shared" si="18"/>
        <v>50536</v>
      </c>
      <c r="J135" s="53">
        <f t="shared" si="19"/>
        <v>372</v>
      </c>
      <c r="K135" s="43">
        <f t="shared" si="21"/>
        <v>44.581487247036279</v>
      </c>
      <c r="L135" s="44">
        <f t="shared" si="22"/>
        <v>7.2656459844211652E-2</v>
      </c>
      <c r="M135" s="45" t="s">
        <v>117</v>
      </c>
      <c r="N135" s="45">
        <f t="shared" si="16"/>
        <v>16144.8</v>
      </c>
      <c r="O135" s="7">
        <f t="shared" si="20"/>
        <v>3.7957391888262144</v>
      </c>
      <c r="Q135" s="43">
        <f t="shared" si="23"/>
        <v>41.874988502635283</v>
      </c>
      <c r="S135" s="9">
        <f t="shared" si="15"/>
        <v>372</v>
      </c>
    </row>
    <row r="136" spans="1:19" s="45" customFormat="1">
      <c r="A136" s="37">
        <v>39137</v>
      </c>
      <c r="B136" s="38">
        <v>72376</v>
      </c>
      <c r="C136" s="39">
        <v>324.89999999999998</v>
      </c>
      <c r="D136" s="40">
        <v>9.0079999999999991</v>
      </c>
      <c r="E136" s="41">
        <v>3.359</v>
      </c>
      <c r="F136" s="8">
        <v>30.26</v>
      </c>
      <c r="G136" s="42">
        <v>39.9</v>
      </c>
      <c r="H136" s="42">
        <v>21</v>
      </c>
      <c r="I136" s="38">
        <f t="shared" si="18"/>
        <v>50861</v>
      </c>
      <c r="J136" s="53">
        <f t="shared" si="19"/>
        <v>325</v>
      </c>
      <c r="K136" s="43">
        <f t="shared" si="21"/>
        <v>36.067939609236234</v>
      </c>
      <c r="L136" s="44">
        <f t="shared" si="22"/>
        <v>9.3136349646044947E-2</v>
      </c>
      <c r="M136" s="45" t="s">
        <v>160</v>
      </c>
      <c r="N136" s="45">
        <f t="shared" si="16"/>
        <v>12967.5</v>
      </c>
      <c r="O136" s="7">
        <f t="shared" si="20"/>
        <v>3.4742345337026794</v>
      </c>
      <c r="Q136" s="43">
        <f t="shared" si="23"/>
        <v>39.564301705714023</v>
      </c>
      <c r="S136" s="9">
        <f t="shared" si="15"/>
        <v>325</v>
      </c>
    </row>
    <row r="137" spans="1:19" s="45" customFormat="1">
      <c r="A137" s="37">
        <v>39143</v>
      </c>
      <c r="B137" s="38">
        <v>72717</v>
      </c>
      <c r="C137" s="39">
        <v>340.6</v>
      </c>
      <c r="D137" s="40">
        <v>8.1839999999999993</v>
      </c>
      <c r="E137" s="41">
        <v>3.4790000000000001</v>
      </c>
      <c r="F137" s="8">
        <v>28.47</v>
      </c>
      <c r="G137" s="42">
        <v>40</v>
      </c>
      <c r="H137" s="42">
        <v>0</v>
      </c>
      <c r="I137" s="38">
        <f t="shared" si="18"/>
        <v>51202</v>
      </c>
      <c r="J137" s="53">
        <f t="shared" si="19"/>
        <v>341</v>
      </c>
      <c r="K137" s="43">
        <f t="shared" si="21"/>
        <v>41.617790811339205</v>
      </c>
      <c r="L137" s="44">
        <f t="shared" si="22"/>
        <v>8.3587786259541982E-2</v>
      </c>
      <c r="M137" s="45" t="s">
        <v>61</v>
      </c>
      <c r="N137" s="45">
        <f t="shared" si="16"/>
        <v>13640</v>
      </c>
      <c r="O137" s="7" t="str">
        <f t="shared" si="20"/>
        <v>N/A</v>
      </c>
      <c r="Q137" s="43">
        <f t="shared" si="23"/>
        <v>40.755739222537237</v>
      </c>
      <c r="S137" s="9">
        <f t="shared" si="15"/>
        <v>341</v>
      </c>
    </row>
    <row r="138" spans="1:19" s="45" customFormat="1">
      <c r="A138" s="37">
        <v>39147</v>
      </c>
      <c r="B138" s="38">
        <v>73089</v>
      </c>
      <c r="C138" s="39">
        <v>372.3</v>
      </c>
      <c r="D138" s="40">
        <v>10.254</v>
      </c>
      <c r="E138" s="41">
        <v>3.6589999999999998</v>
      </c>
      <c r="F138" s="8">
        <v>37.520000000000003</v>
      </c>
      <c r="G138" s="42">
        <v>40.799999999999997</v>
      </c>
      <c r="H138" s="42">
        <v>45</v>
      </c>
      <c r="I138" s="38">
        <f t="shared" si="18"/>
        <v>51574</v>
      </c>
      <c r="J138" s="53">
        <f t="shared" si="19"/>
        <v>372</v>
      </c>
      <c r="K138" s="43">
        <f t="shared" si="21"/>
        <v>36.307782328847281</v>
      </c>
      <c r="L138" s="44">
        <f t="shared" si="22"/>
        <v>0.10077894171367177</v>
      </c>
      <c r="M138" s="45" t="s">
        <v>76</v>
      </c>
      <c r="N138" s="45">
        <f t="shared" si="16"/>
        <v>15177.599999999999</v>
      </c>
      <c r="O138" s="7">
        <f t="shared" si="20"/>
        <v>2.8854037066881553</v>
      </c>
      <c r="Q138" s="43">
        <f t="shared" si="23"/>
        <v>37.997837583140907</v>
      </c>
      <c r="S138" s="9">
        <f t="shared" si="15"/>
        <v>372</v>
      </c>
    </row>
    <row r="139" spans="1:19" s="45" customFormat="1">
      <c r="A139" s="37">
        <v>39150</v>
      </c>
      <c r="B139" s="38">
        <v>73476</v>
      </c>
      <c r="C139" s="39">
        <v>386.9</v>
      </c>
      <c r="D139" s="40">
        <v>9.4760000000000009</v>
      </c>
      <c r="E139" s="41">
        <v>3.6190000000000002</v>
      </c>
      <c r="F139" s="8">
        <v>34.29</v>
      </c>
      <c r="G139" s="42">
        <v>41.4</v>
      </c>
      <c r="H139" s="42">
        <v>25</v>
      </c>
      <c r="I139" s="38">
        <f t="shared" si="18"/>
        <v>51961</v>
      </c>
      <c r="J139" s="53">
        <f t="shared" si="19"/>
        <v>387</v>
      </c>
      <c r="K139" s="43">
        <f t="shared" si="21"/>
        <v>40.829463908822284</v>
      </c>
      <c r="L139" s="44">
        <f t="shared" si="22"/>
        <v>8.8627552339105714E-2</v>
      </c>
      <c r="M139" s="45" t="s">
        <v>61</v>
      </c>
      <c r="N139" s="45">
        <f t="shared" si="16"/>
        <v>16021.8</v>
      </c>
      <c r="O139" s="7">
        <f t="shared" si="20"/>
        <v>3.0363029206513303</v>
      </c>
      <c r="Q139" s="43">
        <f t="shared" si="23"/>
        <v>39.58501234966959</v>
      </c>
      <c r="S139" s="9">
        <f t="shared" si="15"/>
        <v>387</v>
      </c>
    </row>
    <row r="140" spans="1:19" s="45" customFormat="1">
      <c r="A140" s="37">
        <v>39154</v>
      </c>
      <c r="B140" s="38">
        <v>73876</v>
      </c>
      <c r="C140" s="39">
        <v>399.8</v>
      </c>
      <c r="D140" s="40">
        <v>9.2149999999999999</v>
      </c>
      <c r="E140" s="41">
        <v>3.7189999999999999</v>
      </c>
      <c r="F140" s="8">
        <v>34.270000000000003</v>
      </c>
      <c r="G140" s="42">
        <v>41.3</v>
      </c>
      <c r="H140" s="42">
        <v>45</v>
      </c>
      <c r="I140" s="38">
        <f t="shared" si="18"/>
        <v>52361</v>
      </c>
      <c r="J140" s="53">
        <f t="shared" si="19"/>
        <v>400</v>
      </c>
      <c r="K140" s="43">
        <f t="shared" si="21"/>
        <v>43.385784047748238</v>
      </c>
      <c r="L140" s="44">
        <f t="shared" si="22"/>
        <v>8.5717858929464735E-2</v>
      </c>
      <c r="M140" s="45" t="s">
        <v>0</v>
      </c>
      <c r="N140" s="45">
        <f t="shared" si="16"/>
        <v>16520</v>
      </c>
      <c r="O140" s="7">
        <f t="shared" si="20"/>
        <v>3.7222061030515263</v>
      </c>
      <c r="Q140" s="43">
        <f t="shared" si="23"/>
        <v>40.174343428472604</v>
      </c>
      <c r="S140" s="9">
        <f t="shared" si="15"/>
        <v>400</v>
      </c>
    </row>
    <row r="141" spans="1:19" s="45" customFormat="1">
      <c r="A141" s="37">
        <v>39157</v>
      </c>
      <c r="B141" s="38">
        <v>74280</v>
      </c>
      <c r="C141" s="39">
        <v>404.6</v>
      </c>
      <c r="D141" s="40">
        <v>10.239000000000001</v>
      </c>
      <c r="E141" s="41">
        <v>3.6190000000000002</v>
      </c>
      <c r="F141" s="8">
        <v>37.049999999999997</v>
      </c>
      <c r="G141" s="42">
        <v>43.9</v>
      </c>
      <c r="H141" s="42">
        <v>47</v>
      </c>
      <c r="I141" s="38">
        <f t="shared" si="18"/>
        <v>52765</v>
      </c>
      <c r="J141" s="53">
        <f t="shared" si="19"/>
        <v>404</v>
      </c>
      <c r="K141" s="43">
        <f t="shared" si="21"/>
        <v>39.515577693134091</v>
      </c>
      <c r="L141" s="44">
        <f t="shared" si="22"/>
        <v>9.1571922886801771E-2</v>
      </c>
      <c r="M141" s="45" t="s">
        <v>61</v>
      </c>
      <c r="N141" s="45">
        <f t="shared" si="16"/>
        <v>17735.599999999999</v>
      </c>
      <c r="O141" s="7">
        <f t="shared" si="20"/>
        <v>2.8504043499752836</v>
      </c>
      <c r="Q141" s="43">
        <f t="shared" si="23"/>
        <v>41.243608549901538</v>
      </c>
      <c r="S141" s="9">
        <f t="shared" si="15"/>
        <v>404</v>
      </c>
    </row>
    <row r="142" spans="1:19" s="45" customFormat="1">
      <c r="A142" s="37">
        <v>39168</v>
      </c>
      <c r="B142" s="38">
        <v>74666</v>
      </c>
      <c r="C142" s="39">
        <v>386</v>
      </c>
      <c r="D142" s="40">
        <v>8.8819999999999997</v>
      </c>
      <c r="E142" s="41">
        <v>3.7290000000000001</v>
      </c>
      <c r="F142" s="8">
        <v>33.119999999999997</v>
      </c>
      <c r="G142" s="42">
        <v>42</v>
      </c>
      <c r="H142" s="42">
        <v>20</v>
      </c>
      <c r="I142" s="38">
        <f t="shared" si="18"/>
        <v>53151</v>
      </c>
      <c r="J142" s="53">
        <f t="shared" si="19"/>
        <v>386</v>
      </c>
      <c r="K142" s="43">
        <f t="shared" si="21"/>
        <v>43.458680477369967</v>
      </c>
      <c r="L142" s="44">
        <f t="shared" si="22"/>
        <v>8.5803108808290146E-2</v>
      </c>
      <c r="M142" s="45" t="s">
        <v>160</v>
      </c>
      <c r="N142" s="45">
        <f t="shared" si="16"/>
        <v>16212</v>
      </c>
      <c r="O142" s="7">
        <f t="shared" si="20"/>
        <v>3.4782072538860103</v>
      </c>
      <c r="Q142" s="43">
        <f t="shared" si="23"/>
        <v>42.120014072750763</v>
      </c>
      <c r="S142" s="9">
        <f t="shared" si="15"/>
        <v>386</v>
      </c>
    </row>
    <row r="143" spans="1:19" s="45" customFormat="1">
      <c r="A143" s="37">
        <v>39177</v>
      </c>
      <c r="B143" s="38">
        <v>75041</v>
      </c>
      <c r="C143" s="39">
        <v>375</v>
      </c>
      <c r="D143" s="40">
        <v>8.0820000000000007</v>
      </c>
      <c r="E143" s="41">
        <v>3.7490000000000001</v>
      </c>
      <c r="F143" s="8">
        <v>30.3</v>
      </c>
      <c r="G143" s="42">
        <v>43.4</v>
      </c>
      <c r="H143" s="42"/>
      <c r="I143" s="38">
        <f t="shared" si="18"/>
        <v>53526</v>
      </c>
      <c r="J143" s="53">
        <f t="shared" si="19"/>
        <v>375</v>
      </c>
      <c r="K143" s="43">
        <f t="shared" si="21"/>
        <v>46.399406087602074</v>
      </c>
      <c r="L143" s="44">
        <f t="shared" si="22"/>
        <v>8.0799999999999997E-2</v>
      </c>
      <c r="M143" s="45" t="s">
        <v>119</v>
      </c>
      <c r="N143" s="45">
        <f t="shared" si="16"/>
        <v>16275</v>
      </c>
      <c r="O143" s="7" t="str">
        <f t="shared" si="20"/>
        <v>N/A</v>
      </c>
      <c r="Q143" s="43">
        <f t="shared" si="23"/>
        <v>43.124554752702046</v>
      </c>
      <c r="S143" s="9">
        <f t="shared" si="15"/>
        <v>375</v>
      </c>
    </row>
    <row r="144" spans="1:19" s="45" customFormat="1">
      <c r="A144" s="37">
        <v>39193</v>
      </c>
      <c r="B144" s="38">
        <v>75365</v>
      </c>
      <c r="C144" s="39">
        <v>323.10000000000002</v>
      </c>
      <c r="D144" s="40">
        <v>8.4120000000000008</v>
      </c>
      <c r="E144" s="41">
        <v>3.9790000000000001</v>
      </c>
      <c r="F144" s="8">
        <v>33.47</v>
      </c>
      <c r="G144" s="42">
        <v>41.7</v>
      </c>
      <c r="H144" s="42">
        <v>3</v>
      </c>
      <c r="I144" s="38">
        <f t="shared" si="18"/>
        <v>53850</v>
      </c>
      <c r="J144" s="53">
        <f t="shared" si="19"/>
        <v>324</v>
      </c>
      <c r="K144" s="43">
        <f t="shared" si="21"/>
        <v>38.40941512125535</v>
      </c>
      <c r="L144" s="44">
        <f t="shared" si="22"/>
        <v>0.10359021974620859</v>
      </c>
      <c r="M144" s="45" t="s">
        <v>143</v>
      </c>
      <c r="N144" s="45">
        <f t="shared" si="16"/>
        <v>13510.800000000001</v>
      </c>
      <c r="O144" s="7">
        <f t="shared" si="20"/>
        <v>3.566105849582172</v>
      </c>
      <c r="Q144" s="43">
        <f t="shared" si="23"/>
        <v>42.755833895409125</v>
      </c>
      <c r="S144" s="9">
        <f t="shared" si="15"/>
        <v>324</v>
      </c>
    </row>
    <row r="145" spans="1:19" s="45" customFormat="1">
      <c r="A145" s="37">
        <v>39228</v>
      </c>
      <c r="B145" s="38">
        <v>75768</v>
      </c>
      <c r="C145" s="39">
        <v>396.6</v>
      </c>
      <c r="D145" s="40">
        <v>10</v>
      </c>
      <c r="E145" s="41">
        <v>3.9289999999999998</v>
      </c>
      <c r="F145" s="8">
        <v>39.29</v>
      </c>
      <c r="G145" s="42">
        <v>44</v>
      </c>
      <c r="H145" s="42">
        <v>22</v>
      </c>
      <c r="I145" s="38">
        <f t="shared" si="18"/>
        <v>54253</v>
      </c>
      <c r="J145" s="53">
        <f t="shared" si="19"/>
        <v>403</v>
      </c>
      <c r="K145" s="43">
        <f t="shared" si="21"/>
        <v>39.660000000000004</v>
      </c>
      <c r="L145" s="44">
        <f t="shared" si="22"/>
        <v>9.9067070095814419E-2</v>
      </c>
      <c r="M145" s="45" t="s">
        <v>119</v>
      </c>
      <c r="N145" s="45">
        <f t="shared" si="16"/>
        <v>17732</v>
      </c>
      <c r="O145" s="7">
        <f t="shared" si="20"/>
        <v>2.4547150781643978</v>
      </c>
      <c r="Q145" s="43">
        <f t="shared" si="23"/>
        <v>41.489607069619147</v>
      </c>
      <c r="S145" s="9">
        <f t="shared" si="15"/>
        <v>403</v>
      </c>
    </row>
    <row r="146" spans="1:19" s="45" customFormat="1">
      <c r="A146" s="37">
        <v>39233</v>
      </c>
      <c r="B146" s="38">
        <v>76167</v>
      </c>
      <c r="C146" s="39">
        <v>399.2</v>
      </c>
      <c r="D146" s="40">
        <v>9.7469999999999999</v>
      </c>
      <c r="E146" s="41">
        <v>3.859</v>
      </c>
      <c r="F146" s="8">
        <v>37.61</v>
      </c>
      <c r="G146" s="42">
        <v>43</v>
      </c>
      <c r="H146" s="42">
        <v>0</v>
      </c>
      <c r="I146" s="38">
        <f t="shared" si="18"/>
        <v>54652</v>
      </c>
      <c r="J146" s="53">
        <f t="shared" si="19"/>
        <v>399</v>
      </c>
      <c r="K146" s="43">
        <f t="shared" si="21"/>
        <v>40.956191648712426</v>
      </c>
      <c r="L146" s="44">
        <f t="shared" si="22"/>
        <v>9.4213426853707413E-2</v>
      </c>
      <c r="M146" s="45" t="s">
        <v>228</v>
      </c>
      <c r="N146" s="45">
        <f t="shared" si="16"/>
        <v>17157</v>
      </c>
      <c r="O146" s="7" t="str">
        <f t="shared" si="20"/>
        <v>N/A</v>
      </c>
      <c r="Q146" s="43">
        <f t="shared" si="23"/>
        <v>39.675202256655929</v>
      </c>
      <c r="S146" s="9">
        <f t="shared" si="15"/>
        <v>399</v>
      </c>
    </row>
    <row r="147" spans="1:19" s="45" customFormat="1">
      <c r="A147" s="37">
        <v>39238</v>
      </c>
      <c r="B147" s="38">
        <v>76641</v>
      </c>
      <c r="C147" s="39">
        <v>473.4</v>
      </c>
      <c r="D147" s="40">
        <v>10.714</v>
      </c>
      <c r="E147" s="41">
        <v>3.859</v>
      </c>
      <c r="F147" s="8">
        <v>41.35</v>
      </c>
      <c r="G147" s="42">
        <v>45</v>
      </c>
      <c r="H147" s="42">
        <v>47</v>
      </c>
      <c r="I147" s="38">
        <f t="shared" si="18"/>
        <v>55126</v>
      </c>
      <c r="J147" s="53">
        <f t="shared" si="19"/>
        <v>474</v>
      </c>
      <c r="K147" s="43">
        <f t="shared" si="21"/>
        <v>44.185178271420568</v>
      </c>
      <c r="L147" s="44">
        <f t="shared" si="22"/>
        <v>8.7346852555978044E-2</v>
      </c>
      <c r="M147" s="45" t="s">
        <v>228</v>
      </c>
      <c r="N147" s="45">
        <f t="shared" si="16"/>
        <v>21330</v>
      </c>
      <c r="O147" s="7">
        <f t="shared" si="20"/>
        <v>2.2497051119560627</v>
      </c>
      <c r="Q147" s="43">
        <f t="shared" si="23"/>
        <v>41.600456640044335</v>
      </c>
      <c r="S147" s="9">
        <f t="shared" si="15"/>
        <v>474</v>
      </c>
    </row>
    <row r="148" spans="1:19" s="45" customFormat="1">
      <c r="A148" s="37">
        <v>39242</v>
      </c>
      <c r="B148" s="38">
        <v>77085</v>
      </c>
      <c r="C148" s="39">
        <v>444.3</v>
      </c>
      <c r="D148" s="40">
        <v>9.9130000000000003</v>
      </c>
      <c r="E148" s="41">
        <v>3.879</v>
      </c>
      <c r="F148" s="8">
        <v>38.450000000000003</v>
      </c>
      <c r="G148" s="42">
        <v>42.3</v>
      </c>
      <c r="H148" s="42">
        <v>32</v>
      </c>
      <c r="I148" s="38">
        <f t="shared" si="18"/>
        <v>55570</v>
      </c>
      <c r="J148" s="53">
        <f t="shared" si="19"/>
        <v>444</v>
      </c>
      <c r="K148" s="43">
        <f t="shared" si="21"/>
        <v>44.81993342076062</v>
      </c>
      <c r="L148" s="44">
        <f t="shared" si="22"/>
        <v>8.6540625703353594E-2</v>
      </c>
      <c r="M148" s="45" t="s">
        <v>30</v>
      </c>
      <c r="N148" s="45">
        <f t="shared" si="16"/>
        <v>18781.199999999997</v>
      </c>
      <c r="O148" s="7">
        <f t="shared" si="20"/>
        <v>2.7009680396128743</v>
      </c>
      <c r="Q148" s="43">
        <f t="shared" si="23"/>
        <v>43.320434446964533</v>
      </c>
      <c r="S148" s="9">
        <f t="shared" si="15"/>
        <v>444</v>
      </c>
    </row>
    <row r="149" spans="1:19" s="45" customFormat="1">
      <c r="A149" s="37">
        <v>39247</v>
      </c>
      <c r="B149" s="38">
        <v>77462</v>
      </c>
      <c r="C149" s="39">
        <v>376.9</v>
      </c>
      <c r="D149" s="40">
        <v>9.0739999999999998</v>
      </c>
      <c r="E149" s="41">
        <v>2.7989999999999999</v>
      </c>
      <c r="F149" s="8">
        <v>25.4</v>
      </c>
      <c r="G149" s="42">
        <v>42.1</v>
      </c>
      <c r="H149" s="42">
        <v>7</v>
      </c>
      <c r="I149" s="38">
        <f t="shared" si="18"/>
        <v>55947</v>
      </c>
      <c r="J149" s="53">
        <f t="shared" si="19"/>
        <v>377</v>
      </c>
      <c r="K149" s="43">
        <f t="shared" si="21"/>
        <v>41.53625743883623</v>
      </c>
      <c r="L149" s="44">
        <f t="shared" si="22"/>
        <v>6.7391881135579729E-2</v>
      </c>
      <c r="M149" s="45" t="s">
        <v>228</v>
      </c>
      <c r="N149" s="45">
        <f t="shared" si="16"/>
        <v>15871.7</v>
      </c>
      <c r="O149" s="7">
        <f t="shared" si="20"/>
        <v>2.9945274608649513</v>
      </c>
      <c r="Q149" s="43">
        <f t="shared" si="23"/>
        <v>43.513789710339132</v>
      </c>
      <c r="S149" s="9">
        <f t="shared" si="15"/>
        <v>377</v>
      </c>
    </row>
    <row r="150" spans="1:19" s="45" customFormat="1">
      <c r="A150" s="37">
        <v>39251</v>
      </c>
      <c r="B150" s="38">
        <v>77896</v>
      </c>
      <c r="C150" s="39">
        <v>433.6</v>
      </c>
      <c r="D150" s="40">
        <v>11.218</v>
      </c>
      <c r="E150" s="41">
        <v>3.819</v>
      </c>
      <c r="F150" s="8">
        <v>42.84</v>
      </c>
      <c r="G150" s="42">
        <v>43.6</v>
      </c>
      <c r="H150" s="42">
        <v>36</v>
      </c>
      <c r="I150" s="38">
        <f t="shared" si="18"/>
        <v>56381</v>
      </c>
      <c r="J150" s="53">
        <f t="shared" si="19"/>
        <v>434</v>
      </c>
      <c r="K150" s="43">
        <f t="shared" si="21"/>
        <v>38.652166161526118</v>
      </c>
      <c r="L150" s="44">
        <f t="shared" si="22"/>
        <v>9.8800738007380082E-2</v>
      </c>
      <c r="M150" s="45" t="s">
        <v>32</v>
      </c>
      <c r="N150" s="45">
        <f t="shared" si="16"/>
        <v>18922.400000000001</v>
      </c>
      <c r="O150" s="7">
        <f t="shared" si="20"/>
        <v>1.6133837638376392</v>
      </c>
      <c r="Q150" s="43">
        <f t="shared" si="23"/>
        <v>41.669452340374328</v>
      </c>
      <c r="S150" s="9">
        <f t="shared" si="15"/>
        <v>434</v>
      </c>
    </row>
    <row r="151" spans="1:19" s="45" customFormat="1">
      <c r="A151" s="37">
        <v>39255</v>
      </c>
      <c r="B151" s="38">
        <v>78332</v>
      </c>
      <c r="C151" s="39">
        <v>436.4</v>
      </c>
      <c r="D151" s="40">
        <v>9.5500000000000007</v>
      </c>
      <c r="E151" s="41">
        <v>3.7389999999999999</v>
      </c>
      <c r="F151" s="8">
        <v>35.71</v>
      </c>
      <c r="G151" s="42">
        <v>43.6</v>
      </c>
      <c r="H151" s="42">
        <v>0</v>
      </c>
      <c r="I151" s="38">
        <f t="shared" si="18"/>
        <v>56817</v>
      </c>
      <c r="J151" s="53">
        <f t="shared" si="19"/>
        <v>436</v>
      </c>
      <c r="K151" s="43">
        <f t="shared" si="21"/>
        <v>45.696335078534027</v>
      </c>
      <c r="L151" s="44">
        <f t="shared" si="22"/>
        <v>8.182859761686527E-2</v>
      </c>
      <c r="M151" s="45" t="s">
        <v>61</v>
      </c>
      <c r="N151" s="45">
        <f t="shared" si="16"/>
        <v>19009.600000000002</v>
      </c>
      <c r="O151" s="7" t="str">
        <f t="shared" si="20"/>
        <v>N/A</v>
      </c>
      <c r="Q151" s="43">
        <f t="shared" si="23"/>
        <v>41.961586226298785</v>
      </c>
      <c r="S151" s="9">
        <f t="shared" si="15"/>
        <v>436</v>
      </c>
    </row>
    <row r="152" spans="1:19" s="45" customFormat="1">
      <c r="A152" s="37">
        <v>39262</v>
      </c>
      <c r="B152" s="38">
        <v>78790</v>
      </c>
      <c r="C152" s="39">
        <v>458.2</v>
      </c>
      <c r="D152" s="40">
        <v>11.004</v>
      </c>
      <c r="E152" s="41">
        <v>3.7989999999999999</v>
      </c>
      <c r="F152" s="8">
        <f>E152*D152</f>
        <v>41.804195999999997</v>
      </c>
      <c r="G152" s="42">
        <v>43.2</v>
      </c>
      <c r="H152" s="42">
        <v>50</v>
      </c>
      <c r="I152" s="38">
        <f t="shared" si="18"/>
        <v>57275</v>
      </c>
      <c r="J152" s="53">
        <f t="shared" si="19"/>
        <v>458</v>
      </c>
      <c r="K152" s="43">
        <f t="shared" si="21"/>
        <v>41.639403853144309</v>
      </c>
      <c r="L152" s="44">
        <f t="shared" si="22"/>
        <v>9.1235696202531649E-2</v>
      </c>
      <c r="M152" s="45" t="s">
        <v>0</v>
      </c>
      <c r="N152" s="45">
        <f t="shared" si="16"/>
        <v>19785.600000000002</v>
      </c>
      <c r="O152" s="7">
        <f t="shared" si="20"/>
        <v>2.0967856831078144</v>
      </c>
      <c r="Q152" s="43">
        <f t="shared" si="23"/>
        <v>41.995968364401485</v>
      </c>
      <c r="S152" s="9">
        <f t="shared" ref="S152:S215" si="24">IF(G152&gt;0,J152,0)</f>
        <v>458</v>
      </c>
    </row>
    <row r="153" spans="1:19" s="45" customFormat="1">
      <c r="A153" s="37">
        <v>39266</v>
      </c>
      <c r="B153" s="38">
        <v>79248</v>
      </c>
      <c r="C153" s="39">
        <v>457.8</v>
      </c>
      <c r="D153" s="40">
        <v>9.8810000000000002</v>
      </c>
      <c r="E153" s="41">
        <v>3.669</v>
      </c>
      <c r="F153" s="8">
        <v>36.25</v>
      </c>
      <c r="G153" s="42">
        <v>43.9</v>
      </c>
      <c r="H153" s="42">
        <v>0</v>
      </c>
      <c r="I153" s="38">
        <f t="shared" si="18"/>
        <v>57733</v>
      </c>
      <c r="J153" s="53">
        <f t="shared" si="19"/>
        <v>458</v>
      </c>
      <c r="K153" s="43">
        <f t="shared" si="21"/>
        <v>46.331342981479608</v>
      </c>
      <c r="L153" s="44">
        <f t="shared" si="22"/>
        <v>7.9183049366535599E-2</v>
      </c>
      <c r="M153" s="45" t="s">
        <v>228</v>
      </c>
      <c r="N153" s="45">
        <f t="shared" si="16"/>
        <v>20106.2</v>
      </c>
      <c r="O153" s="7" t="str">
        <f t="shared" si="20"/>
        <v>N/A</v>
      </c>
      <c r="Q153" s="43">
        <f t="shared" si="23"/>
        <v>44.555693971052648</v>
      </c>
      <c r="S153" s="9">
        <f t="shared" si="24"/>
        <v>458</v>
      </c>
    </row>
    <row r="154" spans="1:19" s="45" customFormat="1">
      <c r="A154" s="37">
        <v>39270</v>
      </c>
      <c r="B154" s="38">
        <v>79700</v>
      </c>
      <c r="C154" s="39">
        <v>451.3</v>
      </c>
      <c r="D154" s="40">
        <v>9.8390000000000004</v>
      </c>
      <c r="E154" s="41">
        <v>3.7589999999999999</v>
      </c>
      <c r="F154" s="8">
        <v>36.979999999999997</v>
      </c>
      <c r="G154" s="42">
        <v>43.7</v>
      </c>
      <c r="H154" s="42">
        <v>40</v>
      </c>
      <c r="I154" s="38">
        <f t="shared" si="18"/>
        <v>58185</v>
      </c>
      <c r="J154" s="53">
        <f t="shared" si="19"/>
        <v>452</v>
      </c>
      <c r="K154" s="43">
        <f t="shared" si="21"/>
        <v>45.868482569366805</v>
      </c>
      <c r="L154" s="44">
        <f t="shared" si="22"/>
        <v>8.1941059162419672E-2</v>
      </c>
      <c r="M154" s="45" t="s">
        <v>76</v>
      </c>
      <c r="N154" s="45">
        <f t="shared" si="16"/>
        <v>19752.400000000001</v>
      </c>
      <c r="O154" s="7">
        <f t="shared" si="20"/>
        <v>2.9330584976733878</v>
      </c>
      <c r="Q154" s="43">
        <f t="shared" si="23"/>
        <v>44.613076467996905</v>
      </c>
      <c r="S154" s="9">
        <f t="shared" si="24"/>
        <v>452</v>
      </c>
    </row>
    <row r="155" spans="1:19" s="45" customFormat="1">
      <c r="A155" s="37">
        <v>39275</v>
      </c>
      <c r="B155" s="38">
        <v>80117</v>
      </c>
      <c r="C155" s="39">
        <v>417.4</v>
      </c>
      <c r="D155" s="40">
        <v>10.554</v>
      </c>
      <c r="E155" s="41">
        <v>3.6989999999999998</v>
      </c>
      <c r="F155" s="8">
        <v>39.04</v>
      </c>
      <c r="G155" s="42">
        <v>42.7</v>
      </c>
      <c r="H155" s="42">
        <v>46</v>
      </c>
      <c r="I155" s="38">
        <f t="shared" si="18"/>
        <v>58602</v>
      </c>
      <c r="J155" s="53">
        <f t="shared" si="19"/>
        <v>417</v>
      </c>
      <c r="K155" s="43">
        <f t="shared" si="21"/>
        <v>39.548986166382413</v>
      </c>
      <c r="L155" s="44">
        <f t="shared" si="22"/>
        <v>9.3531384762817443E-2</v>
      </c>
      <c r="M155" s="45" t="s">
        <v>61</v>
      </c>
      <c r="N155" s="45">
        <f t="shared" ref="N155:N218" si="25">IF(G155&gt;0,(G155*J155),"N/A")</f>
        <v>17805.900000000001</v>
      </c>
      <c r="O155" s="7">
        <f t="shared" si="20"/>
        <v>2.5091145184475323</v>
      </c>
      <c r="Q155" s="43">
        <f t="shared" si="23"/>
        <v>43.916270572409609</v>
      </c>
      <c r="S155" s="9">
        <f t="shared" si="24"/>
        <v>417</v>
      </c>
    </row>
    <row r="156" spans="1:19" s="45" customFormat="1">
      <c r="A156" s="37">
        <v>39280</v>
      </c>
      <c r="B156" s="38">
        <v>80557</v>
      </c>
      <c r="C156" s="39">
        <v>440.3</v>
      </c>
      <c r="D156" s="40">
        <v>10.702999999999999</v>
      </c>
      <c r="E156" s="41">
        <v>3.919</v>
      </c>
      <c r="F156" s="8">
        <v>41.95</v>
      </c>
      <c r="G156" s="42">
        <v>42.6</v>
      </c>
      <c r="H156" s="42">
        <v>44</v>
      </c>
      <c r="I156" s="38">
        <f t="shared" si="18"/>
        <v>59042</v>
      </c>
      <c r="J156" s="53">
        <f t="shared" si="19"/>
        <v>440</v>
      </c>
      <c r="K156" s="43">
        <f t="shared" si="21"/>
        <v>41.137998691955531</v>
      </c>
      <c r="L156" s="44">
        <f t="shared" si="22"/>
        <v>9.5275948217124692E-2</v>
      </c>
      <c r="M156" s="45" t="s">
        <v>120</v>
      </c>
      <c r="N156" s="45">
        <f t="shared" si="25"/>
        <v>18744</v>
      </c>
      <c r="O156" s="7">
        <f t="shared" si="20"/>
        <v>2.2665707472178074</v>
      </c>
      <c r="Q156" s="43">
        <f t="shared" si="23"/>
        <v>42.185155809234921</v>
      </c>
      <c r="S156" s="9">
        <f t="shared" si="24"/>
        <v>440</v>
      </c>
    </row>
    <row r="157" spans="1:19" s="45" customFormat="1">
      <c r="A157" s="37">
        <v>39284</v>
      </c>
      <c r="B157" s="38">
        <v>80987</v>
      </c>
      <c r="C157" s="39">
        <v>429</v>
      </c>
      <c r="D157" s="40">
        <v>10.199999999999999</v>
      </c>
      <c r="E157" s="41">
        <v>3.859</v>
      </c>
      <c r="F157" s="8">
        <v>39.36</v>
      </c>
      <c r="G157" s="42">
        <v>42.1</v>
      </c>
      <c r="H157" s="42">
        <v>15</v>
      </c>
      <c r="I157" s="38">
        <f t="shared" ref="I157:I220" si="26">IF(B157&gt;0,B157-$B$2,0)</f>
        <v>59472</v>
      </c>
      <c r="J157" s="53">
        <f t="shared" ref="J157:J220" si="27">IF(B157&gt;0,(B157-B156),0)</f>
        <v>430</v>
      </c>
      <c r="K157" s="43">
        <f t="shared" si="21"/>
        <v>42.058823529411768</v>
      </c>
      <c r="L157" s="44">
        <f t="shared" si="22"/>
        <v>9.1748251748251741E-2</v>
      </c>
      <c r="M157" s="45" t="s">
        <v>160</v>
      </c>
      <c r="N157" s="45">
        <f t="shared" si="25"/>
        <v>18103</v>
      </c>
      <c r="O157" s="7">
        <f t="shared" si="20"/>
        <v>2.0566433566433577</v>
      </c>
      <c r="Q157" s="43">
        <f t="shared" si="23"/>
        <v>40.91526946258324</v>
      </c>
      <c r="S157" s="9">
        <f t="shared" si="24"/>
        <v>430</v>
      </c>
    </row>
    <row r="158" spans="1:19">
      <c r="A158" s="3">
        <v>39289</v>
      </c>
      <c r="B158" s="4">
        <v>81419</v>
      </c>
      <c r="C158" s="5">
        <v>432.6</v>
      </c>
      <c r="D158" s="6">
        <v>9.49</v>
      </c>
      <c r="E158" s="11">
        <v>3.919</v>
      </c>
      <c r="F158" s="8">
        <v>37.19</v>
      </c>
      <c r="G158" s="16">
        <v>42.8</v>
      </c>
      <c r="H158" s="16">
        <v>36</v>
      </c>
      <c r="I158" s="4">
        <f t="shared" si="26"/>
        <v>59904</v>
      </c>
      <c r="J158" s="51">
        <f t="shared" si="27"/>
        <v>432</v>
      </c>
      <c r="K158" s="7">
        <f t="shared" si="21"/>
        <v>45.58482613277134</v>
      </c>
      <c r="L158" s="10">
        <f t="shared" si="22"/>
        <v>8.5968562182154401E-2</v>
      </c>
      <c r="M158" s="9" t="s">
        <v>16</v>
      </c>
      <c r="N158" s="45">
        <f t="shared" si="25"/>
        <v>18489.599999999999</v>
      </c>
      <c r="O158" s="7">
        <f t="shared" si="20"/>
        <v>3.1997364771151187</v>
      </c>
      <c r="Q158" s="43">
        <f t="shared" si="23"/>
        <v>42.927216118046211</v>
      </c>
      <c r="S158" s="9">
        <f t="shared" si="24"/>
        <v>432</v>
      </c>
    </row>
    <row r="159" spans="1:19" s="45" customFormat="1">
      <c r="A159" s="37">
        <v>39293</v>
      </c>
      <c r="B159" s="38">
        <v>81807</v>
      </c>
      <c r="C159" s="39">
        <v>388</v>
      </c>
      <c r="D159" s="40">
        <v>9.4030000000000005</v>
      </c>
      <c r="E159" s="41">
        <v>3.7989999999999999</v>
      </c>
      <c r="F159" s="8">
        <v>35.72</v>
      </c>
      <c r="G159" s="42">
        <v>43.7</v>
      </c>
      <c r="H159" s="42">
        <v>7</v>
      </c>
      <c r="I159" s="38">
        <f t="shared" si="26"/>
        <v>60292</v>
      </c>
      <c r="J159" s="53">
        <f t="shared" si="27"/>
        <v>388</v>
      </c>
      <c r="K159" s="43">
        <f t="shared" si="21"/>
        <v>41.263426565989576</v>
      </c>
      <c r="L159" s="44">
        <f t="shared" si="22"/>
        <v>9.2061855670103096E-2</v>
      </c>
      <c r="M159" s="45" t="s">
        <v>17</v>
      </c>
      <c r="N159" s="45">
        <f t="shared" si="25"/>
        <v>16955.600000000002</v>
      </c>
      <c r="O159" s="7">
        <f t="shared" si="20"/>
        <v>2.6666417525773198</v>
      </c>
      <c r="Q159" s="43">
        <f t="shared" si="23"/>
        <v>42.969025409390895</v>
      </c>
      <c r="S159" s="9">
        <f t="shared" si="24"/>
        <v>388</v>
      </c>
    </row>
    <row r="160" spans="1:19">
      <c r="A160" s="3">
        <v>39298</v>
      </c>
      <c r="B160" s="4">
        <v>82247</v>
      </c>
      <c r="C160" s="5">
        <v>439.5</v>
      </c>
      <c r="D160" s="6">
        <v>9.7430000000000003</v>
      </c>
      <c r="E160" s="11">
        <v>3.7989999999999999</v>
      </c>
      <c r="F160" s="8">
        <v>37.01</v>
      </c>
      <c r="G160" s="16">
        <v>45.3</v>
      </c>
      <c r="H160" s="16">
        <v>20</v>
      </c>
      <c r="I160" s="4">
        <f t="shared" si="26"/>
        <v>60732</v>
      </c>
      <c r="J160" s="51">
        <f t="shared" si="27"/>
        <v>440</v>
      </c>
      <c r="K160" s="7">
        <f t="shared" si="21"/>
        <v>45.109309247664989</v>
      </c>
      <c r="L160" s="10">
        <f t="shared" si="22"/>
        <v>8.4209328782707621E-2</v>
      </c>
      <c r="M160" s="9" t="s">
        <v>228</v>
      </c>
      <c r="N160" s="45">
        <f t="shared" si="25"/>
        <v>19932</v>
      </c>
      <c r="O160" s="7">
        <f t="shared" si="20"/>
        <v>2.6003674630261653</v>
      </c>
      <c r="Q160" s="43">
        <f t="shared" si="23"/>
        <v>43.985853982141968</v>
      </c>
      <c r="S160" s="9">
        <f t="shared" si="24"/>
        <v>440</v>
      </c>
    </row>
    <row r="161" spans="1:19" s="45" customFormat="1">
      <c r="A161" s="37">
        <v>39303</v>
      </c>
      <c r="B161" s="38">
        <v>82695</v>
      </c>
      <c r="C161" s="39">
        <v>447.9</v>
      </c>
      <c r="D161" s="40">
        <v>10.404</v>
      </c>
      <c r="E161" s="41">
        <v>3.7389999999999999</v>
      </c>
      <c r="F161" s="8">
        <v>38.9</v>
      </c>
      <c r="G161" s="42">
        <v>45.1</v>
      </c>
      <c r="H161" s="42">
        <v>40</v>
      </c>
      <c r="I161" s="38">
        <f t="shared" si="26"/>
        <v>61180</v>
      </c>
      <c r="J161" s="53">
        <f t="shared" si="27"/>
        <v>448</v>
      </c>
      <c r="K161" s="43">
        <f t="shared" si="21"/>
        <v>43.050749711649367</v>
      </c>
      <c r="L161" s="44">
        <f t="shared" si="22"/>
        <v>8.6849743246260325E-2</v>
      </c>
      <c r="M161" s="45" t="s">
        <v>228</v>
      </c>
      <c r="N161" s="45">
        <f t="shared" si="25"/>
        <v>20204.8</v>
      </c>
      <c r="O161" s="7">
        <f t="shared" si="20"/>
        <v>2.4251359678499664</v>
      </c>
      <c r="Q161" s="43">
        <f t="shared" si="23"/>
        <v>43.141161841767975</v>
      </c>
      <c r="S161" s="9">
        <f t="shared" si="24"/>
        <v>448</v>
      </c>
    </row>
    <row r="162" spans="1:19">
      <c r="A162" s="3">
        <v>39309</v>
      </c>
      <c r="B162" s="4">
        <v>83126</v>
      </c>
      <c r="C162" s="5">
        <v>431.1</v>
      </c>
      <c r="D162" s="6">
        <v>10.127000000000001</v>
      </c>
      <c r="E162" s="11">
        <v>3.7389999999999999</v>
      </c>
      <c r="F162" s="8">
        <v>37.86</v>
      </c>
      <c r="G162" s="16">
        <v>42.9</v>
      </c>
      <c r="H162" s="16">
        <v>35</v>
      </c>
      <c r="I162" s="4">
        <f t="shared" si="26"/>
        <v>61611</v>
      </c>
      <c r="J162" s="51">
        <f t="shared" si="27"/>
        <v>431</v>
      </c>
      <c r="K162" s="7">
        <f t="shared" si="21"/>
        <v>42.569369013528188</v>
      </c>
      <c r="L162" s="10">
        <f t="shared" si="22"/>
        <v>8.7821851078636035E-2</v>
      </c>
      <c r="M162" s="9" t="s">
        <v>163</v>
      </c>
      <c r="N162" s="45">
        <f t="shared" si="25"/>
        <v>18489.899999999998</v>
      </c>
      <c r="O162" s="7">
        <f t="shared" si="20"/>
        <v>2.5951874275110178</v>
      </c>
      <c r="Q162" s="43">
        <f t="shared" si="23"/>
        <v>43.576475990947507</v>
      </c>
      <c r="S162" s="9">
        <f t="shared" si="24"/>
        <v>431</v>
      </c>
    </row>
    <row r="163" spans="1:19">
      <c r="A163" s="3">
        <v>39321</v>
      </c>
      <c r="B163" s="4">
        <v>83507</v>
      </c>
      <c r="C163" s="5">
        <v>381</v>
      </c>
      <c r="D163" s="6">
        <v>9.2059999999999995</v>
      </c>
      <c r="E163" s="11">
        <v>3.6789999999999998</v>
      </c>
      <c r="F163" s="8">
        <v>33.869999999999997</v>
      </c>
      <c r="G163" s="16">
        <v>43.2</v>
      </c>
      <c r="H163" s="16">
        <v>0</v>
      </c>
      <c r="I163" s="4">
        <f t="shared" si="26"/>
        <v>61992</v>
      </c>
      <c r="J163" s="51">
        <f t="shared" si="27"/>
        <v>381</v>
      </c>
      <c r="K163" s="7">
        <f t="shared" si="21"/>
        <v>41.386052574407998</v>
      </c>
      <c r="L163" s="10">
        <f t="shared" si="22"/>
        <v>8.8897637795275583E-2</v>
      </c>
      <c r="M163" s="9" t="s">
        <v>61</v>
      </c>
      <c r="N163" s="45">
        <f t="shared" si="25"/>
        <v>16459.2</v>
      </c>
      <c r="O163" s="7" t="str">
        <f t="shared" si="20"/>
        <v>N/A</v>
      </c>
      <c r="Q163" s="43">
        <f t="shared" si="23"/>
        <v>42.33539043319518</v>
      </c>
      <c r="S163" s="9">
        <f t="shared" si="24"/>
        <v>381</v>
      </c>
    </row>
    <row r="164" spans="1:19">
      <c r="A164" s="3">
        <v>39325</v>
      </c>
      <c r="B164" s="4">
        <v>83947</v>
      </c>
      <c r="C164" s="5">
        <v>439.7</v>
      </c>
      <c r="D164" s="6">
        <v>9.9779999999999998</v>
      </c>
      <c r="E164" s="11">
        <v>3.7890000000000001</v>
      </c>
      <c r="F164" s="8">
        <v>37.81</v>
      </c>
      <c r="G164" s="16">
        <v>42.8</v>
      </c>
      <c r="H164" s="16">
        <v>30</v>
      </c>
      <c r="I164" s="4">
        <f t="shared" si="26"/>
        <v>62432</v>
      </c>
      <c r="J164" s="51">
        <f t="shared" si="27"/>
        <v>440</v>
      </c>
      <c r="K164" s="7">
        <f t="shared" si="21"/>
        <v>44.066947284024856</v>
      </c>
      <c r="L164" s="10">
        <f t="shared" si="22"/>
        <v>8.5990448032749606E-2</v>
      </c>
      <c r="M164" s="9" t="s">
        <v>160</v>
      </c>
      <c r="N164" s="45">
        <f t="shared" si="25"/>
        <v>18832</v>
      </c>
      <c r="O164" s="7">
        <f t="shared" si="20"/>
        <v>2.6027823516033664</v>
      </c>
      <c r="Q164" s="43">
        <f t="shared" si="23"/>
        <v>42.67412295732035</v>
      </c>
      <c r="S164" s="9">
        <f t="shared" si="24"/>
        <v>440</v>
      </c>
    </row>
    <row r="165" spans="1:19">
      <c r="A165" s="3">
        <v>39330</v>
      </c>
      <c r="B165" s="4">
        <v>84322</v>
      </c>
      <c r="C165" s="5">
        <v>374.8</v>
      </c>
      <c r="D165" s="6">
        <v>9.0690000000000008</v>
      </c>
      <c r="E165" s="11">
        <v>3.6789999999999998</v>
      </c>
      <c r="F165" s="8">
        <v>33.46</v>
      </c>
      <c r="G165" s="16">
        <v>42.5</v>
      </c>
      <c r="H165" s="16">
        <v>0</v>
      </c>
      <c r="I165" s="4">
        <f t="shared" si="26"/>
        <v>62807</v>
      </c>
      <c r="J165" s="51">
        <f t="shared" si="27"/>
        <v>375</v>
      </c>
      <c r="K165" s="7">
        <f t="shared" si="21"/>
        <v>41.327599514830737</v>
      </c>
      <c r="L165" s="10">
        <f t="shared" si="22"/>
        <v>8.9274279615795094E-2</v>
      </c>
      <c r="M165" s="9" t="s">
        <v>61</v>
      </c>
      <c r="N165" s="45">
        <f t="shared" si="25"/>
        <v>15937.5</v>
      </c>
      <c r="O165" s="7" t="str">
        <f t="shared" si="20"/>
        <v>N/A</v>
      </c>
      <c r="Q165" s="43">
        <f t="shared" si="23"/>
        <v>42.260199791087864</v>
      </c>
      <c r="S165" s="9">
        <f t="shared" si="24"/>
        <v>375</v>
      </c>
    </row>
    <row r="166" spans="1:19">
      <c r="A166" s="3">
        <v>39334</v>
      </c>
      <c r="B166" s="4">
        <v>84710</v>
      </c>
      <c r="C166" s="5">
        <v>388.1</v>
      </c>
      <c r="D166" s="6">
        <v>10.055999999999999</v>
      </c>
      <c r="E166" s="11">
        <v>3.6789999999999998</v>
      </c>
      <c r="F166" s="8">
        <v>37</v>
      </c>
      <c r="G166" s="16">
        <v>40.9</v>
      </c>
      <c r="H166" s="16">
        <v>16</v>
      </c>
      <c r="I166" s="4">
        <f t="shared" si="26"/>
        <v>63195</v>
      </c>
      <c r="J166" s="51">
        <f t="shared" si="27"/>
        <v>388</v>
      </c>
      <c r="K166" s="7">
        <f t="shared" si="21"/>
        <v>38.593874303898176</v>
      </c>
      <c r="L166" s="10">
        <f t="shared" si="22"/>
        <v>9.5336253542901303E-2</v>
      </c>
      <c r="M166" s="9" t="s">
        <v>61</v>
      </c>
      <c r="N166" s="45">
        <f t="shared" si="25"/>
        <v>15869.199999999999</v>
      </c>
      <c r="O166" s="7">
        <f t="shared" si="20"/>
        <v>2.2585735635145596</v>
      </c>
      <c r="Q166" s="43">
        <f t="shared" si="23"/>
        <v>41.329473700917923</v>
      </c>
      <c r="S166" s="9">
        <f t="shared" si="24"/>
        <v>388</v>
      </c>
    </row>
    <row r="167" spans="1:19">
      <c r="A167" s="3">
        <v>39339</v>
      </c>
      <c r="B167" s="4">
        <v>85140</v>
      </c>
      <c r="C167" s="5">
        <v>429.8</v>
      </c>
      <c r="D167" s="6">
        <v>10.061999999999999</v>
      </c>
      <c r="E167" s="11">
        <v>3.6989999999999998</v>
      </c>
      <c r="F167" s="8">
        <v>37.22</v>
      </c>
      <c r="G167" s="16">
        <v>42.6</v>
      </c>
      <c r="H167" s="16">
        <v>41</v>
      </c>
      <c r="I167" s="4">
        <f t="shared" si="26"/>
        <v>63625</v>
      </c>
      <c r="J167" s="51">
        <f t="shared" si="27"/>
        <v>430</v>
      </c>
      <c r="K167" s="7">
        <f t="shared" si="21"/>
        <v>42.715165970979925</v>
      </c>
      <c r="L167" s="10">
        <f t="shared" si="22"/>
        <v>8.6598417868776173E-2</v>
      </c>
      <c r="M167" s="9" t="s">
        <v>61</v>
      </c>
      <c r="N167" s="45">
        <f t="shared" si="25"/>
        <v>18318</v>
      </c>
      <c r="O167" s="7">
        <f t="shared" si="20"/>
        <v>2.7978464402047472</v>
      </c>
      <c r="Q167" s="43">
        <f t="shared" si="23"/>
        <v>40.878879929902944</v>
      </c>
      <c r="S167" s="9">
        <f t="shared" si="24"/>
        <v>430</v>
      </c>
    </row>
    <row r="168" spans="1:19">
      <c r="A168" s="3">
        <v>39345</v>
      </c>
      <c r="B168" s="4">
        <v>85558</v>
      </c>
      <c r="C168" s="5">
        <v>418.3</v>
      </c>
      <c r="D168" s="6">
        <v>10.106999999999999</v>
      </c>
      <c r="E168" s="11">
        <v>3.7789999999999999</v>
      </c>
      <c r="F168" s="8">
        <v>38.19</v>
      </c>
      <c r="G168" s="16">
        <v>41.1</v>
      </c>
      <c r="H168" s="16">
        <v>41</v>
      </c>
      <c r="I168" s="4">
        <f t="shared" si="26"/>
        <v>64043</v>
      </c>
      <c r="J168" s="51">
        <f t="shared" si="27"/>
        <v>418</v>
      </c>
      <c r="K168" s="7">
        <f t="shared" si="21"/>
        <v>41.387157415652524</v>
      </c>
      <c r="L168" s="10">
        <f t="shared" si="22"/>
        <v>9.1298111403299062E-2</v>
      </c>
      <c r="M168" s="9" t="s">
        <v>160</v>
      </c>
      <c r="N168" s="45">
        <f t="shared" si="25"/>
        <v>17179.8</v>
      </c>
      <c r="O168" s="7">
        <f t="shared" si="20"/>
        <v>2.7836454697585467</v>
      </c>
      <c r="Q168" s="43">
        <f t="shared" si="23"/>
        <v>40.898732563510208</v>
      </c>
      <c r="S168" s="9">
        <f t="shared" si="24"/>
        <v>418</v>
      </c>
    </row>
    <row r="169" spans="1:19">
      <c r="A169" s="3">
        <v>39351</v>
      </c>
      <c r="B169" s="4">
        <v>85973</v>
      </c>
      <c r="C169" s="5">
        <v>415.3</v>
      </c>
      <c r="D169" s="6">
        <v>9.9979999999999993</v>
      </c>
      <c r="E169" s="11">
        <v>3.7789999999999999</v>
      </c>
      <c r="F169" s="8">
        <v>37.78</v>
      </c>
      <c r="G169" s="16">
        <v>42.1</v>
      </c>
      <c r="H169" s="16">
        <v>32</v>
      </c>
      <c r="I169" s="4">
        <f t="shared" si="26"/>
        <v>64458</v>
      </c>
      <c r="J169" s="51">
        <f t="shared" si="27"/>
        <v>415</v>
      </c>
      <c r="K169" s="7">
        <f t="shared" si="21"/>
        <v>41.538307661532308</v>
      </c>
      <c r="L169" s="10">
        <f t="shared" si="22"/>
        <v>9.0970382855766918E-2</v>
      </c>
      <c r="M169" s="9" t="s">
        <v>160</v>
      </c>
      <c r="N169" s="45">
        <f t="shared" si="25"/>
        <v>17471.5</v>
      </c>
      <c r="O169" s="7">
        <f t="shared" si="20"/>
        <v>2.6723732241752955</v>
      </c>
      <c r="Q169" s="43">
        <f t="shared" si="23"/>
        <v>41.88021034938825</v>
      </c>
      <c r="S169" s="9">
        <f t="shared" si="24"/>
        <v>415</v>
      </c>
    </row>
    <row r="170" spans="1:19">
      <c r="A170" s="3">
        <v>39355</v>
      </c>
      <c r="B170" s="4">
        <v>86393</v>
      </c>
      <c r="C170" s="5">
        <v>419.9</v>
      </c>
      <c r="D170" s="6">
        <v>8.5679999999999996</v>
      </c>
      <c r="E170" s="11">
        <v>3.5990000000000002</v>
      </c>
      <c r="F170" s="8">
        <v>30.84</v>
      </c>
      <c r="G170" s="16">
        <v>42.2</v>
      </c>
      <c r="H170" s="16">
        <v>24</v>
      </c>
      <c r="I170" s="4">
        <f t="shared" si="26"/>
        <v>64878</v>
      </c>
      <c r="J170" s="51">
        <f t="shared" si="27"/>
        <v>420</v>
      </c>
      <c r="K170" s="7">
        <f t="shared" si="21"/>
        <v>49.007936507936506</v>
      </c>
      <c r="L170" s="10">
        <f t="shared" si="22"/>
        <v>7.3446058585377477E-2</v>
      </c>
      <c r="M170" s="9" t="s">
        <v>228</v>
      </c>
      <c r="N170" s="45">
        <f t="shared" si="25"/>
        <v>17724</v>
      </c>
      <c r="O170" s="7">
        <f t="shared" si="20"/>
        <v>3.8217165991902835</v>
      </c>
      <c r="Q170" s="43">
        <f t="shared" si="23"/>
        <v>43.977800528373784</v>
      </c>
      <c r="S170" s="9">
        <f t="shared" si="24"/>
        <v>420</v>
      </c>
    </row>
    <row r="171" spans="1:19">
      <c r="A171" s="3">
        <v>39359</v>
      </c>
      <c r="B171" s="4">
        <v>86734</v>
      </c>
      <c r="C171" s="5">
        <v>340.8</v>
      </c>
      <c r="D171" s="6">
        <v>9.6590000000000007</v>
      </c>
      <c r="E171" s="11">
        <v>3.5990000000000002</v>
      </c>
      <c r="F171" s="8">
        <v>34.76</v>
      </c>
      <c r="G171" s="16">
        <v>42.2</v>
      </c>
      <c r="H171" s="16">
        <v>28</v>
      </c>
      <c r="I171" s="4">
        <f t="shared" si="26"/>
        <v>65219</v>
      </c>
      <c r="J171" s="51">
        <f t="shared" si="27"/>
        <v>341</v>
      </c>
      <c r="K171" s="7">
        <f t="shared" si="21"/>
        <v>35.283155606170411</v>
      </c>
      <c r="L171" s="10">
        <f t="shared" si="22"/>
        <v>0.10199530516431923</v>
      </c>
      <c r="M171" s="9" t="s">
        <v>228</v>
      </c>
      <c r="N171" s="45">
        <f t="shared" si="25"/>
        <v>14390.2</v>
      </c>
      <c r="O171" s="7">
        <f t="shared" si="20"/>
        <v>3.034579812206573</v>
      </c>
      <c r="Q171" s="43">
        <f t="shared" si="23"/>
        <v>41.943133258546411</v>
      </c>
      <c r="S171" s="9">
        <f t="shared" si="24"/>
        <v>341</v>
      </c>
    </row>
    <row r="172" spans="1:19">
      <c r="A172" s="3">
        <v>39365</v>
      </c>
      <c r="B172" s="4">
        <v>87172</v>
      </c>
      <c r="C172" s="5">
        <v>437.7</v>
      </c>
      <c r="D172" s="6">
        <v>10.675000000000001</v>
      </c>
      <c r="E172" s="11">
        <v>3.5590000000000002</v>
      </c>
      <c r="F172" s="8">
        <v>37.99</v>
      </c>
      <c r="G172" s="16">
        <v>43.3</v>
      </c>
      <c r="H172" s="16">
        <v>55</v>
      </c>
      <c r="I172" s="4">
        <f t="shared" si="26"/>
        <v>65657</v>
      </c>
      <c r="J172" s="51">
        <f t="shared" si="27"/>
        <v>438</v>
      </c>
      <c r="K172" s="7">
        <f t="shared" si="21"/>
        <v>41.002341920374704</v>
      </c>
      <c r="L172" s="10">
        <f t="shared" si="22"/>
        <v>8.6794608179118118E-2</v>
      </c>
      <c r="M172" s="9" t="s">
        <v>61</v>
      </c>
      <c r="N172" s="45">
        <f t="shared" si="25"/>
        <v>18965.399999999998</v>
      </c>
      <c r="O172" s="7">
        <f t="shared" si="20"/>
        <v>2.566386794608178</v>
      </c>
      <c r="Q172" s="43">
        <f t="shared" si="23"/>
        <v>41.764478011493871</v>
      </c>
      <c r="S172" s="9">
        <f t="shared" si="24"/>
        <v>438</v>
      </c>
    </row>
    <row r="173" spans="1:19">
      <c r="A173" s="3">
        <v>39371</v>
      </c>
      <c r="B173" s="4">
        <v>87577</v>
      </c>
      <c r="C173" s="5">
        <v>405.4</v>
      </c>
      <c r="D173" s="6">
        <v>9.23</v>
      </c>
      <c r="E173" s="11">
        <v>3.5990000000000002</v>
      </c>
      <c r="F173" s="8">
        <v>33.22</v>
      </c>
      <c r="G173" s="16">
        <v>43.1</v>
      </c>
      <c r="H173" s="16">
        <v>25</v>
      </c>
      <c r="I173" s="4">
        <f t="shared" si="26"/>
        <v>66062</v>
      </c>
      <c r="J173" s="51">
        <f t="shared" si="27"/>
        <v>405</v>
      </c>
      <c r="K173" s="7">
        <f t="shared" si="21"/>
        <v>43.921993499458281</v>
      </c>
      <c r="L173" s="10">
        <f t="shared" si="22"/>
        <v>8.1943759250123344E-2</v>
      </c>
      <c r="M173" s="9" t="s">
        <v>168</v>
      </c>
      <c r="N173" s="45">
        <f t="shared" si="25"/>
        <v>17455.5</v>
      </c>
      <c r="O173" s="7">
        <f t="shared" si="20"/>
        <v>3.2391909225456335</v>
      </c>
      <c r="Q173" s="43">
        <f t="shared" si="23"/>
        <v>40.069163675334465</v>
      </c>
      <c r="S173" s="9">
        <f t="shared" si="24"/>
        <v>405</v>
      </c>
    </row>
    <row r="174" spans="1:19">
      <c r="A174" s="3">
        <v>39374</v>
      </c>
      <c r="B174" s="4">
        <v>87971</v>
      </c>
      <c r="C174" s="5">
        <v>394</v>
      </c>
      <c r="D174" s="6">
        <v>9.7880000000000003</v>
      </c>
      <c r="E174" s="11">
        <v>3.5590000000000002</v>
      </c>
      <c r="F174" s="8">
        <v>34.840000000000003</v>
      </c>
      <c r="G174" s="16">
        <v>41.6</v>
      </c>
      <c r="H174" s="16">
        <v>35</v>
      </c>
      <c r="I174" s="4">
        <f t="shared" si="26"/>
        <v>66456</v>
      </c>
      <c r="J174" s="51">
        <f t="shared" si="27"/>
        <v>394</v>
      </c>
      <c r="K174" s="7">
        <f t="shared" si="21"/>
        <v>40.253371475275848</v>
      </c>
      <c r="L174" s="10">
        <f t="shared" si="22"/>
        <v>8.84263959390863E-2</v>
      </c>
      <c r="M174" s="9" t="s">
        <v>61</v>
      </c>
      <c r="N174" s="45">
        <f t="shared" si="25"/>
        <v>16390.400000000001</v>
      </c>
      <c r="O174" s="7">
        <f t="shared" si="20"/>
        <v>2.9814923857868028</v>
      </c>
      <c r="Q174" s="43">
        <f t="shared" si="23"/>
        <v>41.725902298369611</v>
      </c>
      <c r="S174" s="9">
        <f t="shared" si="24"/>
        <v>394</v>
      </c>
    </row>
    <row r="175" spans="1:19">
      <c r="A175" s="3">
        <v>39377</v>
      </c>
      <c r="B175" s="4">
        <v>88331</v>
      </c>
      <c r="C175" s="5">
        <v>359.6</v>
      </c>
      <c r="D175" s="6">
        <v>8.3119999999999994</v>
      </c>
      <c r="E175" s="11">
        <v>3.7090000000000001</v>
      </c>
      <c r="F175" s="8">
        <v>30.83</v>
      </c>
      <c r="G175" s="16">
        <v>41.4</v>
      </c>
      <c r="H175" s="16">
        <v>0</v>
      </c>
      <c r="I175" s="4">
        <f t="shared" si="26"/>
        <v>66816</v>
      </c>
      <c r="J175" s="51">
        <f t="shared" si="27"/>
        <v>360</v>
      </c>
      <c r="K175" s="7">
        <f t="shared" si="21"/>
        <v>43.262752646775752</v>
      </c>
      <c r="L175" s="10">
        <f t="shared" si="22"/>
        <v>8.5734149054504993E-2</v>
      </c>
      <c r="M175" s="9" t="s">
        <v>164</v>
      </c>
      <c r="N175" s="45">
        <f t="shared" si="25"/>
        <v>14904</v>
      </c>
      <c r="O175" s="7" t="str">
        <f t="shared" ref="O175:O238" si="28">IF(H175&gt;0,$O$25+(H175/K175)-D175,"N/A")</f>
        <v>N/A</v>
      </c>
      <c r="Q175" s="43">
        <f t="shared" si="23"/>
        <v>42.479372540503292</v>
      </c>
      <c r="S175" s="9">
        <f t="shared" si="24"/>
        <v>360</v>
      </c>
    </row>
    <row r="176" spans="1:19">
      <c r="A176" s="3">
        <v>39379</v>
      </c>
      <c r="B176" s="4">
        <v>88721</v>
      </c>
      <c r="C176" s="5">
        <v>390.1</v>
      </c>
      <c r="D176" s="6">
        <v>10.590999999999999</v>
      </c>
      <c r="E176" s="11">
        <v>3.5590000000000002</v>
      </c>
      <c r="F176" s="8">
        <v>37.69</v>
      </c>
      <c r="G176" s="16">
        <v>40.200000000000003</v>
      </c>
      <c r="H176" s="16">
        <v>72</v>
      </c>
      <c r="I176" s="4">
        <f t="shared" si="26"/>
        <v>67206</v>
      </c>
      <c r="J176" s="51">
        <f t="shared" si="27"/>
        <v>390</v>
      </c>
      <c r="K176" s="7">
        <f t="shared" si="21"/>
        <v>36.833160230384294</v>
      </c>
      <c r="L176" s="10">
        <f t="shared" si="22"/>
        <v>9.6616252243014594E-2</v>
      </c>
      <c r="M176" s="9" t="s">
        <v>61</v>
      </c>
      <c r="N176" s="45">
        <f t="shared" si="25"/>
        <v>15678.000000000002</v>
      </c>
      <c r="O176" s="7">
        <f t="shared" si="28"/>
        <v>3.2637603178672148</v>
      </c>
      <c r="Q176" s="43">
        <f t="shared" si="23"/>
        <v>40.116428117478627</v>
      </c>
      <c r="S176" s="9">
        <f t="shared" si="24"/>
        <v>390</v>
      </c>
    </row>
    <row r="177" spans="1:19">
      <c r="A177" s="3">
        <v>39385</v>
      </c>
      <c r="B177" s="4">
        <v>89079</v>
      </c>
      <c r="C177" s="5">
        <v>357.9</v>
      </c>
      <c r="D177" s="6">
        <v>9.2409999999999997</v>
      </c>
      <c r="E177" s="11">
        <v>3.5590000000000002</v>
      </c>
      <c r="F177" s="8">
        <v>32.89</v>
      </c>
      <c r="G177" s="16">
        <v>39.299999999999997</v>
      </c>
      <c r="H177" s="16">
        <v>20</v>
      </c>
      <c r="I177" s="4">
        <f t="shared" si="26"/>
        <v>67564</v>
      </c>
      <c r="J177" s="51">
        <f t="shared" si="27"/>
        <v>358</v>
      </c>
      <c r="K177" s="7">
        <f t="shared" si="21"/>
        <v>38.729574721350502</v>
      </c>
      <c r="L177" s="10">
        <f t="shared" si="22"/>
        <v>9.1897177982676728E-2</v>
      </c>
      <c r="M177" s="9" t="s">
        <v>228</v>
      </c>
      <c r="N177" s="45">
        <f t="shared" si="25"/>
        <v>14069.4</v>
      </c>
      <c r="O177" s="7">
        <f t="shared" si="28"/>
        <v>3.1754012293936853</v>
      </c>
      <c r="Q177" s="43">
        <f t="shared" si="23"/>
        <v>39.60849586617018</v>
      </c>
      <c r="S177" s="9">
        <f t="shared" si="24"/>
        <v>358</v>
      </c>
    </row>
    <row r="178" spans="1:19">
      <c r="A178" s="3">
        <v>39387</v>
      </c>
      <c r="B178" s="4">
        <v>89460</v>
      </c>
      <c r="C178" s="5">
        <v>381</v>
      </c>
      <c r="D178" s="6">
        <v>9.5370000000000008</v>
      </c>
      <c r="E178" s="11">
        <v>3.5590000000000002</v>
      </c>
      <c r="F178" s="8">
        <v>33.94</v>
      </c>
      <c r="G178" s="16">
        <v>41.1</v>
      </c>
      <c r="H178" s="16">
        <v>28</v>
      </c>
      <c r="I178" s="4">
        <f t="shared" si="26"/>
        <v>67945</v>
      </c>
      <c r="J178" s="51">
        <f t="shared" si="27"/>
        <v>381</v>
      </c>
      <c r="K178" s="7">
        <f t="shared" si="21"/>
        <v>39.949669707455172</v>
      </c>
      <c r="L178" s="10">
        <f t="shared" si="22"/>
        <v>8.9081364829396326E-2</v>
      </c>
      <c r="M178" s="9" t="s">
        <v>228</v>
      </c>
      <c r="N178" s="45">
        <f t="shared" si="25"/>
        <v>15659.1</v>
      </c>
      <c r="O178" s="7">
        <f t="shared" si="28"/>
        <v>3.0638818897637794</v>
      </c>
      <c r="Q178" s="43">
        <f t="shared" si="23"/>
        <v>38.504134886396656</v>
      </c>
      <c r="S178" s="9">
        <f t="shared" si="24"/>
        <v>381</v>
      </c>
    </row>
    <row r="179" spans="1:19">
      <c r="A179" s="3">
        <v>39392</v>
      </c>
      <c r="B179" s="4">
        <v>89878</v>
      </c>
      <c r="C179" s="5">
        <v>417.8</v>
      </c>
      <c r="D179" s="6">
        <v>10.898</v>
      </c>
      <c r="E179" s="11">
        <v>3.5590000000000002</v>
      </c>
      <c r="F179" s="8">
        <v>38.79</v>
      </c>
      <c r="G179" s="16">
        <v>41.6</v>
      </c>
      <c r="H179" s="16">
        <v>62</v>
      </c>
      <c r="I179" s="4">
        <f t="shared" si="26"/>
        <v>68363</v>
      </c>
      <c r="J179" s="51">
        <f t="shared" si="27"/>
        <v>418</v>
      </c>
      <c r="K179" s="7">
        <f t="shared" si="21"/>
        <v>38.337309598091394</v>
      </c>
      <c r="L179" s="10">
        <f t="shared" si="22"/>
        <v>9.284346577309717E-2</v>
      </c>
      <c r="M179" s="9" t="s">
        <v>61</v>
      </c>
      <c r="N179" s="45">
        <f t="shared" si="25"/>
        <v>17388.8</v>
      </c>
      <c r="O179" s="7">
        <f t="shared" si="28"/>
        <v>2.6192235519387275</v>
      </c>
      <c r="Q179" s="43">
        <f t="shared" si="23"/>
        <v>39.005518008965687</v>
      </c>
      <c r="S179" s="9">
        <f t="shared" si="24"/>
        <v>418</v>
      </c>
    </row>
    <row r="180" spans="1:19">
      <c r="A180" s="3">
        <v>39396</v>
      </c>
      <c r="B180" s="4">
        <v>90304</v>
      </c>
      <c r="C180" s="5">
        <v>425.9</v>
      </c>
      <c r="D180" s="6">
        <v>9.2059999999999995</v>
      </c>
      <c r="E180" s="11">
        <v>3.6589999999999998</v>
      </c>
      <c r="F180" s="8">
        <v>33.68</v>
      </c>
      <c r="G180" s="16">
        <v>42.2</v>
      </c>
      <c r="H180" s="16">
        <v>34</v>
      </c>
      <c r="I180" s="4">
        <f t="shared" si="26"/>
        <v>68789</v>
      </c>
      <c r="J180" s="51">
        <f t="shared" si="27"/>
        <v>426</v>
      </c>
      <c r="K180" s="7">
        <f t="shared" si="21"/>
        <v>46.263306539213559</v>
      </c>
      <c r="L180" s="10">
        <f t="shared" si="22"/>
        <v>7.9079596149330827E-2</v>
      </c>
      <c r="M180" s="9" t="s">
        <v>76</v>
      </c>
      <c r="N180" s="45">
        <f t="shared" si="25"/>
        <v>17977.2</v>
      </c>
      <c r="O180" s="7">
        <f t="shared" si="28"/>
        <v>3.4289236910072791</v>
      </c>
      <c r="Q180" s="43">
        <f t="shared" si="23"/>
        <v>41.516761948253375</v>
      </c>
      <c r="S180" s="9">
        <f t="shared" si="24"/>
        <v>426</v>
      </c>
    </row>
    <row r="181" spans="1:19">
      <c r="A181" s="3">
        <v>39401</v>
      </c>
      <c r="B181" s="4">
        <v>90681</v>
      </c>
      <c r="C181" s="5">
        <v>377.2</v>
      </c>
      <c r="D181" s="6">
        <v>9.8819999999999997</v>
      </c>
      <c r="E181" s="11">
        <v>3.6389999999999998</v>
      </c>
      <c r="F181" s="8">
        <v>35.96</v>
      </c>
      <c r="G181" s="16">
        <v>41.4</v>
      </c>
      <c r="H181" s="16">
        <v>38</v>
      </c>
      <c r="I181" s="4">
        <f t="shared" si="26"/>
        <v>69166</v>
      </c>
      <c r="J181" s="51">
        <f t="shared" si="27"/>
        <v>377</v>
      </c>
      <c r="K181" s="7">
        <f t="shared" si="21"/>
        <v>38.170410848006476</v>
      </c>
      <c r="L181" s="10">
        <f t="shared" si="22"/>
        <v>9.5334040296924716E-2</v>
      </c>
      <c r="M181" s="9" t="s">
        <v>160</v>
      </c>
      <c r="N181" s="45">
        <f t="shared" si="25"/>
        <v>15607.8</v>
      </c>
      <c r="O181" s="7">
        <f t="shared" si="28"/>
        <v>3.0135355249204672</v>
      </c>
      <c r="Q181" s="43">
        <f t="shared" si="23"/>
        <v>40.923675661770481</v>
      </c>
      <c r="S181" s="9">
        <f t="shared" si="24"/>
        <v>377</v>
      </c>
    </row>
    <row r="182" spans="1:19">
      <c r="A182" s="3">
        <v>39404</v>
      </c>
      <c r="B182" s="4">
        <v>91039</v>
      </c>
      <c r="C182" s="5">
        <v>358.2</v>
      </c>
      <c r="D182" s="6">
        <v>9.6199999999999992</v>
      </c>
      <c r="E182" s="11">
        <v>3.4990000000000001</v>
      </c>
      <c r="F182" s="8">
        <v>33.659999999999997</v>
      </c>
      <c r="G182" s="16">
        <v>39.799999999999997</v>
      </c>
      <c r="H182" s="16">
        <v>26</v>
      </c>
      <c r="I182" s="4">
        <f t="shared" si="26"/>
        <v>69524</v>
      </c>
      <c r="J182" s="51">
        <f t="shared" si="27"/>
        <v>358</v>
      </c>
      <c r="K182" s="7">
        <f t="shared" si="21"/>
        <v>37.234927234927234</v>
      </c>
      <c r="L182" s="10">
        <f t="shared" si="22"/>
        <v>9.3969849246231155E-2</v>
      </c>
      <c r="M182" s="9" t="s">
        <v>61</v>
      </c>
      <c r="N182" s="45">
        <f t="shared" si="25"/>
        <v>14248.4</v>
      </c>
      <c r="O182" s="7">
        <f t="shared" si="28"/>
        <v>2.9782691233947531</v>
      </c>
      <c r="Q182" s="43">
        <f t="shared" si="23"/>
        <v>40.55621487404909</v>
      </c>
      <c r="S182" s="9">
        <f t="shared" si="24"/>
        <v>358</v>
      </c>
    </row>
    <row r="183" spans="1:19">
      <c r="A183" s="3">
        <v>39412</v>
      </c>
      <c r="B183" s="4">
        <v>91411</v>
      </c>
      <c r="C183" s="5">
        <v>371.1</v>
      </c>
      <c r="D183" s="6">
        <v>9.1389999999999993</v>
      </c>
      <c r="E183" s="11">
        <v>3.4990000000000001</v>
      </c>
      <c r="F183" s="8">
        <v>31.98</v>
      </c>
      <c r="G183" s="16">
        <v>39.299999999999997</v>
      </c>
      <c r="H183" s="16">
        <v>9</v>
      </c>
      <c r="I183" s="4">
        <f t="shared" si="26"/>
        <v>69896</v>
      </c>
      <c r="J183" s="51">
        <f t="shared" si="27"/>
        <v>372</v>
      </c>
      <c r="K183" s="7">
        <f t="shared" si="21"/>
        <v>40.606193237772189</v>
      </c>
      <c r="L183" s="10">
        <f t="shared" si="22"/>
        <v>8.6176232821341958E-2</v>
      </c>
      <c r="M183" s="9" t="s">
        <v>17</v>
      </c>
      <c r="N183" s="45">
        <f t="shared" si="25"/>
        <v>14619.599999999999</v>
      </c>
      <c r="O183" s="7">
        <f t="shared" si="28"/>
        <v>2.9826410670978181</v>
      </c>
      <c r="Q183" s="43">
        <f t="shared" si="23"/>
        <v>38.670510440235297</v>
      </c>
      <c r="S183" s="9">
        <f t="shared" si="24"/>
        <v>372</v>
      </c>
    </row>
    <row r="184" spans="1:19">
      <c r="A184" s="3">
        <v>39415</v>
      </c>
      <c r="B184" s="4">
        <v>91774</v>
      </c>
      <c r="C184" s="5">
        <v>363.7</v>
      </c>
      <c r="D184" s="6">
        <v>9.8699999999999992</v>
      </c>
      <c r="E184" s="11">
        <v>3.4590000000000001</v>
      </c>
      <c r="F184" s="8">
        <v>34.14</v>
      </c>
      <c r="G184" s="16">
        <v>39.9</v>
      </c>
      <c r="H184" s="16">
        <v>27</v>
      </c>
      <c r="I184" s="4">
        <f t="shared" si="26"/>
        <v>70259</v>
      </c>
      <c r="J184" s="51">
        <f t="shared" si="27"/>
        <v>363</v>
      </c>
      <c r="K184" s="7">
        <f t="shared" si="21"/>
        <v>36.849037487335359</v>
      </c>
      <c r="L184" s="10">
        <f t="shared" si="22"/>
        <v>9.386857299972505E-2</v>
      </c>
      <c r="M184" s="9" t="s">
        <v>61</v>
      </c>
      <c r="N184" s="45">
        <f t="shared" si="25"/>
        <v>14483.699999999999</v>
      </c>
      <c r="O184" s="7">
        <f t="shared" si="28"/>
        <v>2.7627192741270292</v>
      </c>
      <c r="Q184" s="43">
        <f t="shared" si="23"/>
        <v>38.230052653344927</v>
      </c>
      <c r="S184" s="9">
        <f t="shared" si="24"/>
        <v>363</v>
      </c>
    </row>
    <row r="185" spans="1:19">
      <c r="A185" s="3">
        <v>39421</v>
      </c>
      <c r="B185" s="4">
        <v>92188</v>
      </c>
      <c r="C185" s="5">
        <v>413.8</v>
      </c>
      <c r="D185" s="6">
        <v>10.179</v>
      </c>
      <c r="E185" s="11">
        <v>3.4590000000000001</v>
      </c>
      <c r="F185" s="8">
        <v>35.21</v>
      </c>
      <c r="G185" s="16">
        <v>40.200000000000003</v>
      </c>
      <c r="H185" s="16">
        <v>67</v>
      </c>
      <c r="I185" s="4">
        <f t="shared" si="26"/>
        <v>70673</v>
      </c>
      <c r="J185" s="51">
        <f t="shared" si="27"/>
        <v>414</v>
      </c>
      <c r="K185" s="7">
        <f t="shared" si="21"/>
        <v>40.652323410944099</v>
      </c>
      <c r="L185" s="10">
        <f t="shared" si="22"/>
        <v>8.5089415176413732E-2</v>
      </c>
      <c r="M185" s="9" t="s">
        <v>61</v>
      </c>
      <c r="N185" s="45">
        <f t="shared" si="25"/>
        <v>16642.800000000003</v>
      </c>
      <c r="O185" s="7">
        <f t="shared" si="28"/>
        <v>3.3691222812953114</v>
      </c>
      <c r="Q185" s="43">
        <f t="shared" si="23"/>
        <v>39.369184712017216</v>
      </c>
      <c r="S185" s="9">
        <f t="shared" si="24"/>
        <v>414</v>
      </c>
    </row>
    <row r="186" spans="1:19">
      <c r="A186" s="3">
        <v>39424</v>
      </c>
      <c r="B186" s="4">
        <v>92585</v>
      </c>
      <c r="C186" s="5">
        <v>396.8</v>
      </c>
      <c r="D186" s="6">
        <v>9.7230000000000008</v>
      </c>
      <c r="E186" s="11">
        <v>3.5190000000000001</v>
      </c>
      <c r="F186" s="8">
        <v>34.22</v>
      </c>
      <c r="G186" s="16">
        <v>40</v>
      </c>
      <c r="H186" s="16">
        <v>57</v>
      </c>
      <c r="I186" s="4">
        <f t="shared" si="26"/>
        <v>71070</v>
      </c>
      <c r="J186" s="51">
        <f t="shared" si="27"/>
        <v>397</v>
      </c>
      <c r="K186" s="7">
        <f t="shared" si="21"/>
        <v>40.810449449758302</v>
      </c>
      <c r="L186" s="10">
        <f t="shared" si="22"/>
        <v>8.6239919354838698E-2</v>
      </c>
      <c r="M186" s="9" t="s">
        <v>259</v>
      </c>
      <c r="N186" s="45">
        <f t="shared" si="25"/>
        <v>15880</v>
      </c>
      <c r="O186" s="7">
        <f t="shared" si="28"/>
        <v>3.5737011088709671</v>
      </c>
      <c r="Q186" s="43">
        <f t="shared" si="23"/>
        <v>39.437270116012591</v>
      </c>
      <c r="S186" s="9">
        <f t="shared" si="24"/>
        <v>397</v>
      </c>
    </row>
    <row r="187" spans="1:19">
      <c r="A187" s="3">
        <v>39427</v>
      </c>
      <c r="B187" s="4">
        <v>92727</v>
      </c>
      <c r="C187" s="5">
        <v>142.30000000000001</v>
      </c>
      <c r="D187" s="6">
        <v>4.0469999999999997</v>
      </c>
      <c r="E187" s="11">
        <v>3.4590000000000001</v>
      </c>
      <c r="F187" s="8">
        <v>14</v>
      </c>
      <c r="G187" s="16">
        <v>38.1</v>
      </c>
      <c r="H187" s="16">
        <v>0</v>
      </c>
      <c r="I187" s="4">
        <f t="shared" si="26"/>
        <v>71212</v>
      </c>
      <c r="J187" s="51">
        <f t="shared" si="27"/>
        <v>142</v>
      </c>
      <c r="K187" s="7">
        <f t="shared" si="21"/>
        <v>35.161848282678534</v>
      </c>
      <c r="L187" s="10">
        <f t="shared" si="22"/>
        <v>9.8383696416022473E-2</v>
      </c>
      <c r="M187" s="9" t="s">
        <v>228</v>
      </c>
      <c r="N187" s="45">
        <f t="shared" si="25"/>
        <v>5410.2</v>
      </c>
      <c r="O187" s="7" t="str">
        <f t="shared" si="28"/>
        <v>N/A</v>
      </c>
      <c r="Q187" s="43">
        <f t="shared" si="23"/>
        <v>38.874873714460314</v>
      </c>
      <c r="S187" s="9">
        <f t="shared" si="24"/>
        <v>142</v>
      </c>
    </row>
    <row r="188" spans="1:19">
      <c r="A188" s="3">
        <v>39428</v>
      </c>
      <c r="B188" s="4">
        <v>93048</v>
      </c>
      <c r="C188" s="5">
        <v>321</v>
      </c>
      <c r="D188" s="6">
        <v>8.85</v>
      </c>
      <c r="E188" s="11">
        <v>3.379</v>
      </c>
      <c r="F188" s="8">
        <v>29.9</v>
      </c>
      <c r="G188" s="16">
        <v>39.700000000000003</v>
      </c>
      <c r="H188" s="16">
        <v>10</v>
      </c>
      <c r="I188" s="4">
        <f t="shared" si="26"/>
        <v>71533</v>
      </c>
      <c r="J188" s="51">
        <f t="shared" si="27"/>
        <v>321</v>
      </c>
      <c r="K188" s="7">
        <f t="shared" si="21"/>
        <v>36.271186440677965</v>
      </c>
      <c r="L188" s="10">
        <f t="shared" si="22"/>
        <v>9.3146417445482868E-2</v>
      </c>
      <c r="M188" s="9" t="s">
        <v>226</v>
      </c>
      <c r="N188" s="45">
        <f t="shared" si="25"/>
        <v>12743.7</v>
      </c>
      <c r="O188" s="7">
        <f t="shared" si="28"/>
        <v>3.3257009345794408</v>
      </c>
      <c r="Q188" s="43">
        <f t="shared" si="23"/>
        <v>37.4144947243716</v>
      </c>
      <c r="S188" s="9">
        <f t="shared" si="24"/>
        <v>321</v>
      </c>
    </row>
    <row r="189" spans="1:19">
      <c r="A189" s="3">
        <v>39431</v>
      </c>
      <c r="B189" s="4">
        <v>93440</v>
      </c>
      <c r="C189" s="5">
        <v>391.4</v>
      </c>
      <c r="D189" s="6">
        <v>9.8059999999999992</v>
      </c>
      <c r="E189" s="11">
        <v>3.5289999999999999</v>
      </c>
      <c r="F189" s="8">
        <v>34.61</v>
      </c>
      <c r="G189" s="16">
        <v>39.6</v>
      </c>
      <c r="H189" s="16">
        <v>40</v>
      </c>
      <c r="I189" s="4">
        <f t="shared" si="26"/>
        <v>71925</v>
      </c>
      <c r="J189" s="51">
        <f t="shared" si="27"/>
        <v>392</v>
      </c>
      <c r="K189" s="7">
        <f t="shared" si="21"/>
        <v>39.914338160310017</v>
      </c>
      <c r="L189" s="10">
        <f t="shared" si="22"/>
        <v>8.8426162493612681E-2</v>
      </c>
      <c r="M189" s="9" t="s">
        <v>160</v>
      </c>
      <c r="N189" s="45">
        <f t="shared" si="25"/>
        <v>15523.2</v>
      </c>
      <c r="O189" s="7">
        <f t="shared" si="28"/>
        <v>3.0961461420541649</v>
      </c>
      <c r="Q189" s="43">
        <f t="shared" si="23"/>
        <v>37.115790961222167</v>
      </c>
      <c r="S189" s="9">
        <f t="shared" si="24"/>
        <v>392</v>
      </c>
    </row>
    <row r="190" spans="1:19">
      <c r="A190" s="3">
        <v>39438</v>
      </c>
      <c r="B190" s="4">
        <v>93793</v>
      </c>
      <c r="C190" s="5">
        <v>353.1</v>
      </c>
      <c r="D190" s="6">
        <v>9.7789999999999999</v>
      </c>
      <c r="E190" s="11">
        <v>3.4590000000000001</v>
      </c>
      <c r="F190" s="8">
        <v>33.83</v>
      </c>
      <c r="G190" s="16">
        <v>39.1</v>
      </c>
      <c r="H190" s="16">
        <v>35</v>
      </c>
      <c r="I190" s="4">
        <f t="shared" si="26"/>
        <v>72278</v>
      </c>
      <c r="J190" s="51">
        <f t="shared" si="27"/>
        <v>353</v>
      </c>
      <c r="K190" s="7">
        <f t="shared" si="21"/>
        <v>36.107986501687293</v>
      </c>
      <c r="L190" s="10">
        <f t="shared" si="22"/>
        <v>9.5808552817898601E-2</v>
      </c>
      <c r="M190" s="9" t="s">
        <v>259</v>
      </c>
      <c r="N190" s="45">
        <f t="shared" si="25"/>
        <v>13802.300000000001</v>
      </c>
      <c r="O190" s="7">
        <f t="shared" si="28"/>
        <v>3.0903146417445484</v>
      </c>
      <c r="Q190" s="43">
        <f t="shared" si="23"/>
        <v>37.431170367558423</v>
      </c>
      <c r="S190" s="9">
        <f t="shared" si="24"/>
        <v>353</v>
      </c>
    </row>
    <row r="191" spans="1:19">
      <c r="A191" s="3">
        <v>39451</v>
      </c>
      <c r="B191" s="4">
        <v>94182</v>
      </c>
      <c r="C191" s="5">
        <v>389.3</v>
      </c>
      <c r="D191" s="6">
        <v>10.002000000000001</v>
      </c>
      <c r="E191" s="11">
        <v>3.4990000000000001</v>
      </c>
      <c r="F191" s="8">
        <v>35</v>
      </c>
      <c r="G191" s="16">
        <v>38.700000000000003</v>
      </c>
      <c r="H191" s="16">
        <v>71</v>
      </c>
      <c r="I191" s="4">
        <f t="shared" si="26"/>
        <v>72667</v>
      </c>
      <c r="J191" s="51">
        <f t="shared" si="27"/>
        <v>389</v>
      </c>
      <c r="K191" s="7">
        <f t="shared" si="21"/>
        <v>38.922215556888624</v>
      </c>
      <c r="L191" s="10">
        <f t="shared" si="22"/>
        <v>8.9904957616234266E-2</v>
      </c>
      <c r="M191" s="9" t="s">
        <v>228</v>
      </c>
      <c r="N191" s="45">
        <f t="shared" si="25"/>
        <v>15054.300000000001</v>
      </c>
      <c r="O191" s="7">
        <f t="shared" si="28"/>
        <v>3.7221510403287947</v>
      </c>
      <c r="Q191" s="43">
        <f t="shared" si="23"/>
        <v>38.314846739628649</v>
      </c>
      <c r="S191" s="9">
        <f t="shared" si="24"/>
        <v>389</v>
      </c>
    </row>
    <row r="192" spans="1:19">
      <c r="A192" s="3">
        <v>39455</v>
      </c>
      <c r="B192" s="4">
        <v>94294</v>
      </c>
      <c r="C192" s="5">
        <v>111.4</v>
      </c>
      <c r="D192" s="6">
        <v>2.919</v>
      </c>
      <c r="E192" s="11">
        <v>3.4590000000000001</v>
      </c>
      <c r="F192" s="8">
        <v>10.1</v>
      </c>
      <c r="G192" s="16">
        <v>39.6</v>
      </c>
      <c r="H192" s="16">
        <v>0</v>
      </c>
      <c r="I192" s="4">
        <f t="shared" si="26"/>
        <v>72779</v>
      </c>
      <c r="J192" s="51">
        <f t="shared" si="27"/>
        <v>112</v>
      </c>
      <c r="K192" s="7">
        <f t="shared" si="21"/>
        <v>38.163754710517303</v>
      </c>
      <c r="L192" s="10">
        <f t="shared" si="22"/>
        <v>9.0664272890484732E-2</v>
      </c>
      <c r="M192" s="9" t="s">
        <v>228</v>
      </c>
      <c r="N192" s="45">
        <f t="shared" si="25"/>
        <v>4435.2</v>
      </c>
      <c r="O192" s="7" t="str">
        <f t="shared" si="28"/>
        <v>N/A</v>
      </c>
      <c r="Q192" s="43">
        <f t="shared" si="23"/>
        <v>37.731318923031075</v>
      </c>
      <c r="S192" s="9">
        <f t="shared" si="24"/>
        <v>112</v>
      </c>
    </row>
    <row r="193" spans="1:19">
      <c r="A193" s="3">
        <v>39457</v>
      </c>
      <c r="B193" s="4">
        <v>94622</v>
      </c>
      <c r="C193" s="5">
        <v>328.4</v>
      </c>
      <c r="D193" s="56">
        <f>C193/40.1</f>
        <v>8.1895261845386518</v>
      </c>
      <c r="E193" s="57">
        <f>F193/D193</f>
        <v>3.2651461632155914</v>
      </c>
      <c r="F193" s="8">
        <v>26.74</v>
      </c>
      <c r="G193" s="16">
        <v>40.1</v>
      </c>
      <c r="H193" s="16">
        <v>11</v>
      </c>
      <c r="I193" s="4">
        <f t="shared" si="26"/>
        <v>73107</v>
      </c>
      <c r="J193" s="51">
        <f t="shared" si="27"/>
        <v>328</v>
      </c>
      <c r="K193" s="7">
        <f t="shared" si="21"/>
        <v>40.100000000000009</v>
      </c>
      <c r="L193" s="10">
        <f t="shared" si="22"/>
        <v>8.1425091352009746E-2</v>
      </c>
      <c r="M193" s="9" t="s">
        <v>193</v>
      </c>
      <c r="N193" s="45">
        <f t="shared" si="25"/>
        <v>13152.800000000001</v>
      </c>
      <c r="O193" s="7">
        <f t="shared" si="28"/>
        <v>3.9847880299251894</v>
      </c>
      <c r="Q193" s="43">
        <f t="shared" si="23"/>
        <v>39.061990089135314</v>
      </c>
      <c r="S193" s="9">
        <f t="shared" si="24"/>
        <v>328</v>
      </c>
    </row>
    <row r="194" spans="1:19">
      <c r="A194" s="3">
        <v>39458</v>
      </c>
      <c r="B194" s="4">
        <v>94987</v>
      </c>
      <c r="C194" s="5">
        <v>364.6</v>
      </c>
      <c r="D194" s="6">
        <v>8.7140000000000004</v>
      </c>
      <c r="E194" s="11">
        <v>3.649</v>
      </c>
      <c r="F194" s="8">
        <v>31.8</v>
      </c>
      <c r="G194" s="16">
        <v>42.4</v>
      </c>
      <c r="H194" s="16">
        <v>29</v>
      </c>
      <c r="I194" s="4">
        <f t="shared" si="26"/>
        <v>73472</v>
      </c>
      <c r="J194" s="51">
        <f t="shared" si="27"/>
        <v>365</v>
      </c>
      <c r="K194" s="7">
        <f t="shared" si="21"/>
        <v>41.840716089052101</v>
      </c>
      <c r="L194" s="10">
        <f t="shared" si="22"/>
        <v>8.7218869994514531E-2</v>
      </c>
      <c r="M194" s="9" t="s">
        <v>76</v>
      </c>
      <c r="N194" s="45">
        <f t="shared" si="25"/>
        <v>15476</v>
      </c>
      <c r="O194" s="7">
        <f t="shared" si="28"/>
        <v>3.8791047723532639</v>
      </c>
      <c r="Q194" s="43">
        <f t="shared" si="23"/>
        <v>40.034823599856473</v>
      </c>
      <c r="S194" s="9">
        <f t="shared" si="24"/>
        <v>365</v>
      </c>
    </row>
    <row r="195" spans="1:19">
      <c r="A195" s="3">
        <v>39462</v>
      </c>
      <c r="B195" s="4">
        <v>95308</v>
      </c>
      <c r="C195" s="5">
        <v>321</v>
      </c>
      <c r="D195" s="6">
        <v>9.2850000000000001</v>
      </c>
      <c r="E195" s="11">
        <v>3.6190000000000002</v>
      </c>
      <c r="F195" s="8">
        <v>33.6</v>
      </c>
      <c r="G195" s="16">
        <v>38.1</v>
      </c>
      <c r="H195" s="16">
        <v>35</v>
      </c>
      <c r="I195" s="4">
        <f t="shared" si="26"/>
        <v>73793</v>
      </c>
      <c r="J195" s="51">
        <f t="shared" si="27"/>
        <v>321</v>
      </c>
      <c r="K195" s="7">
        <f t="shared" ref="K195:K258" si="29">C195/D195</f>
        <v>34.571890145395798</v>
      </c>
      <c r="L195" s="10">
        <f t="shared" ref="L195:L258" si="30">F195/C195</f>
        <v>0.10467289719626169</v>
      </c>
      <c r="M195" s="9" t="s">
        <v>92</v>
      </c>
      <c r="N195" s="45">
        <f t="shared" si="25"/>
        <v>12230.1</v>
      </c>
      <c r="O195" s="7">
        <f t="shared" si="28"/>
        <v>3.6273831775700938</v>
      </c>
      <c r="Q195" s="43">
        <f t="shared" si="23"/>
        <v>38.837535411482634</v>
      </c>
      <c r="S195" s="9">
        <f t="shared" si="24"/>
        <v>321</v>
      </c>
    </row>
    <row r="196" spans="1:19">
      <c r="A196" s="3">
        <v>39465</v>
      </c>
      <c r="B196" s="4">
        <v>95713</v>
      </c>
      <c r="C196" s="5">
        <v>404.6</v>
      </c>
      <c r="D196" s="6">
        <v>10.430999999999999</v>
      </c>
      <c r="E196" s="11">
        <v>3.5990000000000002</v>
      </c>
      <c r="F196" s="8">
        <v>37.54</v>
      </c>
      <c r="G196" s="16">
        <v>39.9</v>
      </c>
      <c r="H196" s="16">
        <v>84</v>
      </c>
      <c r="I196" s="4">
        <f t="shared" si="26"/>
        <v>74198</v>
      </c>
      <c r="J196" s="51">
        <f t="shared" si="27"/>
        <v>405</v>
      </c>
      <c r="K196" s="7">
        <f t="shared" si="29"/>
        <v>38.788227399098844</v>
      </c>
      <c r="L196" s="10">
        <f t="shared" si="30"/>
        <v>9.2782995551161637E-2</v>
      </c>
      <c r="M196" s="9" t="s">
        <v>61</v>
      </c>
      <c r="N196" s="45">
        <f t="shared" si="25"/>
        <v>16159.5</v>
      </c>
      <c r="O196" s="7">
        <f t="shared" si="28"/>
        <v>3.634605536332181</v>
      </c>
      <c r="Q196" s="43">
        <f t="shared" si="23"/>
        <v>38.400277877848914</v>
      </c>
      <c r="S196" s="9">
        <f t="shared" si="24"/>
        <v>405</v>
      </c>
    </row>
    <row r="197" spans="1:19">
      <c r="A197" s="3">
        <v>39470</v>
      </c>
      <c r="B197" s="4">
        <v>96099</v>
      </c>
      <c r="C197" s="5">
        <v>386.2</v>
      </c>
      <c r="D197" s="6">
        <v>10.974</v>
      </c>
      <c r="E197" s="11">
        <v>3.5990000000000002</v>
      </c>
      <c r="F197" s="8">
        <v>39.5</v>
      </c>
      <c r="G197" s="16">
        <v>39</v>
      </c>
      <c r="H197" s="16">
        <v>73</v>
      </c>
      <c r="I197" s="4">
        <f t="shared" si="26"/>
        <v>74584</v>
      </c>
      <c r="J197" s="51">
        <f t="shared" si="27"/>
        <v>386</v>
      </c>
      <c r="K197" s="7">
        <f t="shared" si="29"/>
        <v>35.192272644432293</v>
      </c>
      <c r="L197" s="10">
        <f t="shared" si="30"/>
        <v>0.10227861211807354</v>
      </c>
      <c r="M197" s="9" t="s">
        <v>61</v>
      </c>
      <c r="N197" s="45">
        <f t="shared" si="25"/>
        <v>15054</v>
      </c>
      <c r="O197" s="7">
        <f t="shared" si="28"/>
        <v>3.0003190056965305</v>
      </c>
      <c r="Q197" s="43">
        <f t="shared" ref="Q197:Q260" si="31">AVERAGE(K195:K197)</f>
        <v>36.184130062975647</v>
      </c>
      <c r="S197" s="9">
        <f t="shared" si="24"/>
        <v>386</v>
      </c>
    </row>
    <row r="198" spans="1:19">
      <c r="A198" s="3">
        <v>39473</v>
      </c>
      <c r="B198" s="4">
        <v>96479</v>
      </c>
      <c r="C198" s="5">
        <v>380.2</v>
      </c>
      <c r="D198" s="6">
        <v>10.007999999999999</v>
      </c>
      <c r="E198" s="11">
        <v>3.6190000000000002</v>
      </c>
      <c r="F198" s="8">
        <v>36.22</v>
      </c>
      <c r="G198" s="16">
        <v>39</v>
      </c>
      <c r="H198" s="16">
        <v>43</v>
      </c>
      <c r="I198" s="4">
        <f t="shared" si="26"/>
        <v>74964</v>
      </c>
      <c r="J198" s="51">
        <f t="shared" si="27"/>
        <v>380</v>
      </c>
      <c r="K198" s="7">
        <f t="shared" si="29"/>
        <v>37.989608313349322</v>
      </c>
      <c r="L198" s="10">
        <f t="shared" si="30"/>
        <v>9.52656496580747E-2</v>
      </c>
      <c r="M198" s="9" t="s">
        <v>61</v>
      </c>
      <c r="N198" s="45">
        <f t="shared" si="25"/>
        <v>14820</v>
      </c>
      <c r="O198" s="7">
        <f t="shared" si="28"/>
        <v>3.0238884797475016</v>
      </c>
      <c r="Q198" s="43">
        <f t="shared" si="31"/>
        <v>37.323369452293484</v>
      </c>
      <c r="S198" s="9">
        <f t="shared" si="24"/>
        <v>380</v>
      </c>
    </row>
    <row r="199" spans="1:19">
      <c r="A199" s="3">
        <v>39478</v>
      </c>
      <c r="B199" s="4">
        <v>96860</v>
      </c>
      <c r="C199" s="5">
        <v>380.7</v>
      </c>
      <c r="D199" s="6">
        <v>9.4280000000000008</v>
      </c>
      <c r="E199" s="11">
        <v>3.669</v>
      </c>
      <c r="F199" s="8">
        <v>34.9</v>
      </c>
      <c r="G199" s="16">
        <v>40.4</v>
      </c>
      <c r="H199" s="16">
        <v>25</v>
      </c>
      <c r="I199" s="4">
        <f t="shared" si="26"/>
        <v>75345</v>
      </c>
      <c r="J199" s="51">
        <f t="shared" si="27"/>
        <v>381</v>
      </c>
      <c r="K199" s="7">
        <f t="shared" si="29"/>
        <v>40.379719983029268</v>
      </c>
      <c r="L199" s="10">
        <f t="shared" si="30"/>
        <v>9.1673233517205147E-2</v>
      </c>
      <c r="M199" s="9" t="s">
        <v>228</v>
      </c>
      <c r="N199" s="45">
        <f t="shared" si="25"/>
        <v>15392.4</v>
      </c>
      <c r="O199" s="7">
        <f t="shared" si="28"/>
        <v>3.0911226687680582</v>
      </c>
      <c r="Q199" s="43">
        <f t="shared" si="31"/>
        <v>37.85386698027029</v>
      </c>
      <c r="S199" s="9">
        <f t="shared" si="24"/>
        <v>381</v>
      </c>
    </row>
    <row r="200" spans="1:19">
      <c r="A200" s="3">
        <v>39483</v>
      </c>
      <c r="B200" s="4">
        <v>97247</v>
      </c>
      <c r="C200" s="5">
        <v>387.3</v>
      </c>
      <c r="D200" s="6">
        <v>9.7379999999999995</v>
      </c>
      <c r="E200" s="11">
        <v>3.6989999999999998</v>
      </c>
      <c r="F200" s="8">
        <v>36.020000000000003</v>
      </c>
      <c r="G200" s="16">
        <v>40.299999999999997</v>
      </c>
      <c r="H200" s="16">
        <v>47</v>
      </c>
      <c r="I200" s="4">
        <f t="shared" si="26"/>
        <v>75732</v>
      </c>
      <c r="J200" s="51">
        <f t="shared" si="27"/>
        <v>387</v>
      </c>
      <c r="K200" s="7">
        <f t="shared" si="29"/>
        <v>39.772027110289592</v>
      </c>
      <c r="L200" s="10">
        <f t="shared" si="30"/>
        <v>9.3002840175574489E-2</v>
      </c>
      <c r="M200" s="9" t="s">
        <v>61</v>
      </c>
      <c r="N200" s="45">
        <f t="shared" si="25"/>
        <v>15596.099999999999</v>
      </c>
      <c r="O200" s="7">
        <f t="shared" si="28"/>
        <v>3.3437350890782351</v>
      </c>
      <c r="Q200" s="43">
        <f t="shared" si="31"/>
        <v>39.38045180222273</v>
      </c>
      <c r="S200" s="9">
        <f t="shared" si="24"/>
        <v>387</v>
      </c>
    </row>
    <row r="201" spans="1:19">
      <c r="A201" s="3">
        <v>39485</v>
      </c>
      <c r="B201" s="4">
        <v>97480</v>
      </c>
      <c r="C201" s="5">
        <v>233</v>
      </c>
      <c r="D201" s="6">
        <v>5.4779999999999998</v>
      </c>
      <c r="E201" s="11">
        <v>3.7290000000000001</v>
      </c>
      <c r="F201" s="8">
        <v>20.43</v>
      </c>
      <c r="G201" s="16">
        <v>41</v>
      </c>
      <c r="H201" s="16">
        <v>0</v>
      </c>
      <c r="I201" s="4">
        <f t="shared" si="26"/>
        <v>75965</v>
      </c>
      <c r="J201" s="51">
        <f t="shared" si="27"/>
        <v>233</v>
      </c>
      <c r="K201" s="7">
        <f t="shared" si="29"/>
        <v>42.533771449434099</v>
      </c>
      <c r="L201" s="10">
        <f t="shared" si="30"/>
        <v>8.76824034334764E-2</v>
      </c>
      <c r="M201" s="9" t="s">
        <v>117</v>
      </c>
      <c r="N201" s="45">
        <f t="shared" si="25"/>
        <v>9553</v>
      </c>
      <c r="O201" s="7" t="str">
        <f t="shared" si="28"/>
        <v>N/A</v>
      </c>
      <c r="Q201" s="43">
        <f t="shared" si="31"/>
        <v>40.89517284758432</v>
      </c>
      <c r="S201" s="9">
        <f t="shared" si="24"/>
        <v>233</v>
      </c>
    </row>
    <row r="202" spans="1:19">
      <c r="A202" s="3">
        <v>39487</v>
      </c>
      <c r="B202" s="4">
        <v>97802</v>
      </c>
      <c r="C202" s="5">
        <v>321.39999999999998</v>
      </c>
      <c r="D202" s="6">
        <v>8.1880000000000006</v>
      </c>
      <c r="E202" s="11">
        <v>3.819</v>
      </c>
      <c r="F202" s="8">
        <v>31.27</v>
      </c>
      <c r="G202" s="16">
        <v>41.8</v>
      </c>
      <c r="H202" s="16">
        <v>0</v>
      </c>
      <c r="I202" s="4">
        <f t="shared" si="26"/>
        <v>76287</v>
      </c>
      <c r="J202" s="51">
        <f t="shared" si="27"/>
        <v>322</v>
      </c>
      <c r="K202" s="7">
        <f t="shared" si="29"/>
        <v>39.252564728871512</v>
      </c>
      <c r="L202" s="10">
        <f t="shared" si="30"/>
        <v>9.7293092719352839E-2</v>
      </c>
      <c r="M202" s="9" t="s">
        <v>63</v>
      </c>
      <c r="N202" s="45">
        <f t="shared" si="25"/>
        <v>13459.599999999999</v>
      </c>
      <c r="O202" s="7" t="str">
        <f t="shared" si="28"/>
        <v>N/A</v>
      </c>
      <c r="Q202" s="43">
        <f t="shared" si="31"/>
        <v>40.519454429531727</v>
      </c>
      <c r="S202" s="9">
        <f t="shared" si="24"/>
        <v>322</v>
      </c>
    </row>
    <row r="203" spans="1:19">
      <c r="A203" s="3">
        <v>39499</v>
      </c>
      <c r="B203" s="4">
        <v>98157</v>
      </c>
      <c r="C203" s="5">
        <v>285.60000000000002</v>
      </c>
      <c r="D203" s="6">
        <v>9.0679999999999996</v>
      </c>
      <c r="E203" s="11">
        <v>3.7989999999999999</v>
      </c>
      <c r="F203" s="8">
        <v>34.450000000000003</v>
      </c>
      <c r="G203" s="16">
        <v>40.200000000000003</v>
      </c>
      <c r="H203" s="16">
        <v>18</v>
      </c>
      <c r="I203" s="4">
        <f t="shared" si="26"/>
        <v>76642</v>
      </c>
      <c r="J203" s="51">
        <f t="shared" si="27"/>
        <v>355</v>
      </c>
      <c r="K203" s="7">
        <f t="shared" si="29"/>
        <v>31.495368328187034</v>
      </c>
      <c r="L203" s="10">
        <f t="shared" si="30"/>
        <v>0.12062324929971989</v>
      </c>
      <c r="M203" s="9" t="s">
        <v>228</v>
      </c>
      <c r="N203" s="45">
        <f t="shared" si="25"/>
        <v>14271.000000000002</v>
      </c>
      <c r="O203" s="7">
        <f t="shared" si="28"/>
        <v>3.4035126050420175</v>
      </c>
      <c r="Q203" s="43">
        <f t="shared" si="31"/>
        <v>37.760568168830879</v>
      </c>
      <c r="S203" s="9">
        <f t="shared" si="24"/>
        <v>355</v>
      </c>
    </row>
    <row r="204" spans="1:19">
      <c r="A204" s="3">
        <v>39503</v>
      </c>
      <c r="B204" s="4">
        <v>98390</v>
      </c>
      <c r="C204" s="5">
        <v>233.2</v>
      </c>
      <c r="D204" s="6">
        <v>5.6580000000000004</v>
      </c>
      <c r="E204" s="11">
        <v>3.839</v>
      </c>
      <c r="F204" s="8">
        <v>21.72</v>
      </c>
      <c r="G204" s="16">
        <v>40.799999999999997</v>
      </c>
      <c r="H204" s="16">
        <v>0</v>
      </c>
      <c r="I204" s="4">
        <f t="shared" si="26"/>
        <v>76875</v>
      </c>
      <c r="J204" s="51">
        <f t="shared" si="27"/>
        <v>233</v>
      </c>
      <c r="K204" s="7">
        <f t="shared" si="29"/>
        <v>41.215977377165075</v>
      </c>
      <c r="L204" s="10">
        <f t="shared" si="30"/>
        <v>9.3138936535162947E-2</v>
      </c>
      <c r="M204" s="9" t="s">
        <v>61</v>
      </c>
      <c r="N204" s="45">
        <f t="shared" si="25"/>
        <v>9506.4</v>
      </c>
      <c r="O204" s="7" t="str">
        <f t="shared" si="28"/>
        <v>N/A</v>
      </c>
      <c r="Q204" s="43">
        <f t="shared" si="31"/>
        <v>37.32130347807454</v>
      </c>
      <c r="S204" s="9">
        <f t="shared" si="24"/>
        <v>233</v>
      </c>
    </row>
    <row r="205" spans="1:19">
      <c r="A205" s="3">
        <v>39507</v>
      </c>
      <c r="B205" s="4">
        <v>98766</v>
      </c>
      <c r="C205" s="5">
        <v>376</v>
      </c>
      <c r="D205" s="6">
        <v>9.5679999999999996</v>
      </c>
      <c r="E205" s="11">
        <v>3.9489999999999998</v>
      </c>
      <c r="F205" s="8">
        <v>37.78</v>
      </c>
      <c r="G205" s="16">
        <v>39.299999999999997</v>
      </c>
      <c r="H205" s="16">
        <v>59</v>
      </c>
      <c r="I205" s="4">
        <f t="shared" si="26"/>
        <v>77251</v>
      </c>
      <c r="J205" s="51">
        <f t="shared" si="27"/>
        <v>376</v>
      </c>
      <c r="K205" s="7">
        <f t="shared" si="29"/>
        <v>39.297658862876254</v>
      </c>
      <c r="L205" s="10">
        <f t="shared" si="30"/>
        <v>0.10047872340425532</v>
      </c>
      <c r="M205" s="9" t="s">
        <v>160</v>
      </c>
      <c r="N205" s="45">
        <f t="shared" si="25"/>
        <v>14776.8</v>
      </c>
      <c r="O205" s="7">
        <f t="shared" si="28"/>
        <v>3.8333617021276609</v>
      </c>
      <c r="Q205" s="43">
        <f t="shared" si="31"/>
        <v>37.336334856076121</v>
      </c>
      <c r="S205" s="9">
        <f t="shared" si="24"/>
        <v>376</v>
      </c>
    </row>
    <row r="206" spans="1:19">
      <c r="A206" s="3">
        <v>39512</v>
      </c>
      <c r="B206" s="4">
        <v>99119</v>
      </c>
      <c r="C206" s="5">
        <v>352.1</v>
      </c>
      <c r="D206" s="6">
        <v>8.9960000000000004</v>
      </c>
      <c r="E206" s="11">
        <v>3.9489999999999998</v>
      </c>
      <c r="F206" s="8">
        <v>35.53</v>
      </c>
      <c r="G206" s="16">
        <v>40.200000000000003</v>
      </c>
      <c r="H206" s="16">
        <v>40</v>
      </c>
      <c r="I206" s="4">
        <f t="shared" si="26"/>
        <v>77604</v>
      </c>
      <c r="J206" s="51">
        <f t="shared" si="27"/>
        <v>353</v>
      </c>
      <c r="K206" s="7">
        <f t="shared" si="29"/>
        <v>39.139617607825699</v>
      </c>
      <c r="L206" s="10">
        <f t="shared" si="30"/>
        <v>0.10090883271797785</v>
      </c>
      <c r="M206" s="9" t="s">
        <v>160</v>
      </c>
      <c r="N206" s="45">
        <f t="shared" si="25"/>
        <v>14190.6</v>
      </c>
      <c r="O206" s="7">
        <f t="shared" si="28"/>
        <v>3.9259823913660892</v>
      </c>
      <c r="Q206" s="43">
        <f t="shared" si="31"/>
        <v>39.884417949289009</v>
      </c>
      <c r="S206" s="9">
        <f t="shared" si="24"/>
        <v>353</v>
      </c>
    </row>
    <row r="207" spans="1:19">
      <c r="A207" s="3">
        <v>39514</v>
      </c>
      <c r="B207" s="4">
        <v>99474</v>
      </c>
      <c r="C207" s="5">
        <v>355.3</v>
      </c>
      <c r="D207" s="6">
        <v>9.125</v>
      </c>
      <c r="E207" s="11">
        <v>3.919</v>
      </c>
      <c r="F207" s="8">
        <v>35.76</v>
      </c>
      <c r="G207" s="16">
        <v>42.7</v>
      </c>
      <c r="H207" s="16">
        <v>16</v>
      </c>
      <c r="I207" s="4">
        <f t="shared" si="26"/>
        <v>77959</v>
      </c>
      <c r="J207" s="51">
        <f t="shared" si="27"/>
        <v>355</v>
      </c>
      <c r="K207" s="7">
        <f t="shared" si="29"/>
        <v>38.936986301369863</v>
      </c>
      <c r="L207" s="10">
        <f t="shared" si="30"/>
        <v>0.10064734027582324</v>
      </c>
      <c r="M207" s="9" t="s">
        <v>222</v>
      </c>
      <c r="N207" s="45">
        <f t="shared" si="25"/>
        <v>15158.500000000002</v>
      </c>
      <c r="O207" s="7">
        <f t="shared" si="28"/>
        <v>3.1859203490008454</v>
      </c>
      <c r="Q207" s="43">
        <f t="shared" si="31"/>
        <v>39.124754257357274</v>
      </c>
      <c r="S207" s="9">
        <f t="shared" si="24"/>
        <v>355</v>
      </c>
    </row>
    <row r="208" spans="1:19">
      <c r="A208" s="3">
        <v>39521</v>
      </c>
      <c r="B208" s="4">
        <v>99867</v>
      </c>
      <c r="C208" s="5">
        <v>393.4</v>
      </c>
      <c r="D208" s="6">
        <v>9.1210000000000004</v>
      </c>
      <c r="E208" s="11">
        <v>3.9790000000000001</v>
      </c>
      <c r="F208" s="8">
        <v>36.29</v>
      </c>
      <c r="G208" s="16">
        <v>43.4</v>
      </c>
      <c r="H208" s="16">
        <v>28</v>
      </c>
      <c r="I208" s="4">
        <f t="shared" si="26"/>
        <v>78352</v>
      </c>
      <c r="J208" s="51">
        <f t="shared" si="27"/>
        <v>393</v>
      </c>
      <c r="K208" s="7">
        <f t="shared" si="29"/>
        <v>43.13123561013046</v>
      </c>
      <c r="L208" s="10">
        <f t="shared" si="30"/>
        <v>9.2247076766649727E-2</v>
      </c>
      <c r="M208" s="9" t="s">
        <v>220</v>
      </c>
      <c r="N208" s="45">
        <f t="shared" si="25"/>
        <v>17056.2</v>
      </c>
      <c r="O208" s="7">
        <f t="shared" si="28"/>
        <v>3.4281814946619225</v>
      </c>
      <c r="Q208" s="43">
        <f t="shared" si="31"/>
        <v>40.402613173108676</v>
      </c>
      <c r="S208" s="9">
        <f t="shared" si="24"/>
        <v>393</v>
      </c>
    </row>
    <row r="209" spans="1:19">
      <c r="A209" s="3">
        <v>39527</v>
      </c>
      <c r="B209" s="4">
        <v>100289</v>
      </c>
      <c r="C209" s="5">
        <v>421.9</v>
      </c>
      <c r="D209" s="6">
        <v>10.573</v>
      </c>
      <c r="E209" s="11">
        <v>4.0090000000000003</v>
      </c>
      <c r="F209" s="8">
        <v>42.39</v>
      </c>
      <c r="G209" s="16">
        <v>42.8</v>
      </c>
      <c r="H209" s="16">
        <v>51</v>
      </c>
      <c r="I209" s="4">
        <f t="shared" si="26"/>
        <v>78774</v>
      </c>
      <c r="J209" s="51">
        <f t="shared" si="27"/>
        <v>422</v>
      </c>
      <c r="K209" s="7">
        <f t="shared" si="29"/>
        <v>39.903527853967653</v>
      </c>
      <c r="L209" s="10">
        <f t="shared" si="30"/>
        <v>0.10047404598246031</v>
      </c>
      <c r="M209" s="9" t="s">
        <v>160</v>
      </c>
      <c r="N209" s="45">
        <f t="shared" si="25"/>
        <v>18061.599999999999</v>
      </c>
      <c r="O209" s="7">
        <f t="shared" si="28"/>
        <v>2.605082484000949</v>
      </c>
      <c r="Q209" s="43">
        <f t="shared" si="31"/>
        <v>40.657249921822661</v>
      </c>
      <c r="S209" s="9">
        <f t="shared" si="24"/>
        <v>422</v>
      </c>
    </row>
    <row r="210" spans="1:19">
      <c r="A210" s="3">
        <v>39531</v>
      </c>
      <c r="B210" s="4">
        <v>100626</v>
      </c>
      <c r="C210" s="5">
        <v>336.3</v>
      </c>
      <c r="D210" s="6">
        <v>7.5650000000000004</v>
      </c>
      <c r="E210" s="11">
        <v>3.9390000000000001</v>
      </c>
      <c r="F210" s="8">
        <v>29.8</v>
      </c>
      <c r="G210" s="16">
        <v>44.2</v>
      </c>
      <c r="H210" s="16">
        <v>0</v>
      </c>
      <c r="I210" s="4">
        <f t="shared" si="26"/>
        <v>79111</v>
      </c>
      <c r="J210" s="51">
        <f t="shared" si="27"/>
        <v>337</v>
      </c>
      <c r="K210" s="7">
        <f t="shared" si="29"/>
        <v>44.454725710508924</v>
      </c>
      <c r="L210" s="10">
        <f t="shared" si="30"/>
        <v>8.8611358905738929E-2</v>
      </c>
      <c r="M210" s="9" t="s">
        <v>208</v>
      </c>
      <c r="N210" s="45">
        <f t="shared" si="25"/>
        <v>14895.400000000001</v>
      </c>
      <c r="O210" s="7" t="str">
        <f t="shared" si="28"/>
        <v>N/A</v>
      </c>
      <c r="Q210" s="43">
        <f t="shared" si="31"/>
        <v>42.496496391535679</v>
      </c>
      <c r="S210" s="9">
        <f t="shared" si="24"/>
        <v>337</v>
      </c>
    </row>
    <row r="211" spans="1:19">
      <c r="A211" s="3">
        <v>39533</v>
      </c>
      <c r="B211" s="4">
        <v>101046</v>
      </c>
      <c r="C211" s="5">
        <v>420.6</v>
      </c>
      <c r="D211" s="6">
        <v>10.349</v>
      </c>
      <c r="E211" s="11">
        <v>3.9790000000000001</v>
      </c>
      <c r="F211" s="8">
        <v>41.18</v>
      </c>
      <c r="G211" s="16">
        <v>41.7</v>
      </c>
      <c r="H211" s="16">
        <v>66</v>
      </c>
      <c r="I211" s="4">
        <f t="shared" si="26"/>
        <v>79531</v>
      </c>
      <c r="J211" s="51">
        <f t="shared" si="27"/>
        <v>420</v>
      </c>
      <c r="K211" s="7">
        <f t="shared" si="29"/>
        <v>40.641607884819791</v>
      </c>
      <c r="L211" s="10">
        <f t="shared" si="30"/>
        <v>9.7907750832144549E-2</v>
      </c>
      <c r="M211" s="9" t="s">
        <v>61</v>
      </c>
      <c r="N211" s="45">
        <f t="shared" si="25"/>
        <v>17514</v>
      </c>
      <c r="O211" s="7">
        <f t="shared" si="28"/>
        <v>3.1749514978601994</v>
      </c>
      <c r="Q211" s="43">
        <f t="shared" si="31"/>
        <v>41.666620483098789</v>
      </c>
      <c r="S211" s="9">
        <f t="shared" si="24"/>
        <v>420</v>
      </c>
    </row>
    <row r="212" spans="1:19">
      <c r="A212" s="3">
        <v>39536</v>
      </c>
      <c r="B212" s="4">
        <v>101410</v>
      </c>
      <c r="C212" s="5">
        <v>363.5</v>
      </c>
      <c r="D212" s="6">
        <v>8.4689999999999994</v>
      </c>
      <c r="E212" s="11">
        <v>3.9390000000000001</v>
      </c>
      <c r="F212" s="8">
        <v>33.36</v>
      </c>
      <c r="G212" s="16">
        <v>41.8</v>
      </c>
      <c r="H212" s="16">
        <v>4</v>
      </c>
      <c r="I212" s="4">
        <f t="shared" si="26"/>
        <v>79895</v>
      </c>
      <c r="J212" s="51">
        <f t="shared" si="27"/>
        <v>364</v>
      </c>
      <c r="K212" s="7">
        <f t="shared" si="29"/>
        <v>42.921242177352703</v>
      </c>
      <c r="L212" s="10">
        <f t="shared" si="30"/>
        <v>9.177441540577716E-2</v>
      </c>
      <c r="M212" s="9" t="s">
        <v>17</v>
      </c>
      <c r="N212" s="45">
        <f t="shared" si="25"/>
        <v>15215.199999999999</v>
      </c>
      <c r="O212" s="7">
        <f t="shared" si="28"/>
        <v>3.5241939477303994</v>
      </c>
      <c r="Q212" s="43">
        <f t="shared" si="31"/>
        <v>42.672525257560473</v>
      </c>
      <c r="S212" s="9">
        <f t="shared" si="24"/>
        <v>364</v>
      </c>
    </row>
    <row r="213" spans="1:19">
      <c r="A213" s="3">
        <v>39540</v>
      </c>
      <c r="B213" s="4">
        <v>101751</v>
      </c>
      <c r="C213" s="5">
        <v>340.9</v>
      </c>
      <c r="D213" s="6">
        <v>9.2029999999999994</v>
      </c>
      <c r="E213" s="11">
        <v>4.0289999999999999</v>
      </c>
      <c r="F213" s="8">
        <v>37.08</v>
      </c>
      <c r="G213" s="16">
        <v>41.6</v>
      </c>
      <c r="H213" s="16">
        <v>13</v>
      </c>
      <c r="I213" s="4">
        <f t="shared" si="26"/>
        <v>80236</v>
      </c>
      <c r="J213" s="51">
        <f t="shared" si="27"/>
        <v>341</v>
      </c>
      <c r="K213" s="7">
        <f t="shared" si="29"/>
        <v>37.042268825383026</v>
      </c>
      <c r="L213" s="10">
        <f t="shared" si="30"/>
        <v>0.1087709005573482</v>
      </c>
      <c r="M213" s="9" t="s">
        <v>61</v>
      </c>
      <c r="N213" s="45">
        <f t="shared" si="25"/>
        <v>14185.6</v>
      </c>
      <c r="O213" s="7">
        <f t="shared" si="28"/>
        <v>3.047950425344677</v>
      </c>
      <c r="Q213" s="43">
        <f t="shared" si="31"/>
        <v>40.201706295851835</v>
      </c>
      <c r="S213" s="9">
        <f t="shared" si="24"/>
        <v>341</v>
      </c>
    </row>
    <row r="214" spans="1:19">
      <c r="A214" s="3">
        <v>39547</v>
      </c>
      <c r="B214" s="4">
        <v>102148</v>
      </c>
      <c r="C214" s="5">
        <v>397.3</v>
      </c>
      <c r="D214" s="6">
        <v>9.5909999999999993</v>
      </c>
      <c r="E214" s="11">
        <v>4.0190000000000001</v>
      </c>
      <c r="F214" s="8">
        <v>38.549999999999997</v>
      </c>
      <c r="G214" s="16">
        <v>41.1</v>
      </c>
      <c r="H214" s="16">
        <v>50</v>
      </c>
      <c r="I214" s="4">
        <f t="shared" si="26"/>
        <v>80633</v>
      </c>
      <c r="J214" s="51">
        <f t="shared" si="27"/>
        <v>397</v>
      </c>
      <c r="K214" s="7">
        <f t="shared" si="29"/>
        <v>41.424251902825567</v>
      </c>
      <c r="L214" s="10">
        <f t="shared" si="30"/>
        <v>9.7029952177196066E-2</v>
      </c>
      <c r="M214" s="9" t="s">
        <v>87</v>
      </c>
      <c r="N214" s="45">
        <f t="shared" si="25"/>
        <v>16316.7</v>
      </c>
      <c r="O214" s="7">
        <f t="shared" si="28"/>
        <v>3.516022401208156</v>
      </c>
      <c r="Q214" s="43">
        <f t="shared" si="31"/>
        <v>40.462587635187099</v>
      </c>
      <c r="S214" s="9">
        <f t="shared" si="24"/>
        <v>397</v>
      </c>
    </row>
    <row r="215" spans="1:19">
      <c r="A215" s="3">
        <v>39553</v>
      </c>
      <c r="B215" s="4">
        <v>102536</v>
      </c>
      <c r="C215" s="5">
        <v>387.4</v>
      </c>
      <c r="D215" s="6">
        <v>10.234999999999999</v>
      </c>
      <c r="E215" s="11">
        <v>4.0389999999999997</v>
      </c>
      <c r="F215" s="8">
        <v>41.34</v>
      </c>
      <c r="G215" s="16">
        <v>41.4</v>
      </c>
      <c r="H215" s="16">
        <v>34</v>
      </c>
      <c r="I215" s="4">
        <f t="shared" si="26"/>
        <v>81021</v>
      </c>
      <c r="J215" s="51">
        <f t="shared" si="27"/>
        <v>388</v>
      </c>
      <c r="K215" s="7">
        <f t="shared" si="29"/>
        <v>37.850512945774305</v>
      </c>
      <c r="L215" s="10">
        <f t="shared" si="30"/>
        <v>0.10671140939597316</v>
      </c>
      <c r="M215" s="9" t="s">
        <v>228</v>
      </c>
      <c r="N215" s="45">
        <f t="shared" si="25"/>
        <v>16063.199999999999</v>
      </c>
      <c r="O215" s="7">
        <f t="shared" si="28"/>
        <v>2.5632705214248848</v>
      </c>
      <c r="Q215" s="43">
        <f t="shared" si="31"/>
        <v>38.772344557994302</v>
      </c>
      <c r="S215" s="9">
        <f t="shared" si="24"/>
        <v>388</v>
      </c>
    </row>
    <row r="216" spans="1:19">
      <c r="A216" s="3">
        <v>39556</v>
      </c>
      <c r="B216" s="4">
        <v>102960</v>
      </c>
      <c r="C216" s="5">
        <v>424</v>
      </c>
      <c r="D216" s="6">
        <v>9.81</v>
      </c>
      <c r="E216" s="11">
        <v>4.0590000000000002</v>
      </c>
      <c r="F216" s="8">
        <v>39.82</v>
      </c>
      <c r="G216" s="16">
        <v>42.4</v>
      </c>
      <c r="H216" s="16">
        <v>17</v>
      </c>
      <c r="I216" s="4">
        <f t="shared" si="26"/>
        <v>81445</v>
      </c>
      <c r="J216" s="51">
        <f t="shared" si="27"/>
        <v>424</v>
      </c>
      <c r="K216" s="7">
        <f t="shared" si="29"/>
        <v>43.221202854230377</v>
      </c>
      <c r="L216" s="10">
        <f t="shared" si="30"/>
        <v>9.391509433962264E-2</v>
      </c>
      <c r="M216" s="9" t="s">
        <v>61</v>
      </c>
      <c r="N216" s="45">
        <f t="shared" si="25"/>
        <v>17977.599999999999</v>
      </c>
      <c r="O216" s="7">
        <f t="shared" si="28"/>
        <v>2.4833254716981124</v>
      </c>
      <c r="Q216" s="43">
        <f t="shared" si="31"/>
        <v>40.831989234276755</v>
      </c>
      <c r="S216" s="9">
        <f t="shared" ref="S216:S279" si="32">IF(G216&gt;0,J216,0)</f>
        <v>424</v>
      </c>
    </row>
    <row r="217" spans="1:19">
      <c r="A217" s="3">
        <v>39559</v>
      </c>
      <c r="B217" s="4">
        <v>103262</v>
      </c>
      <c r="C217" s="5">
        <v>302.3</v>
      </c>
      <c r="D217" s="6">
        <v>8.3970000000000002</v>
      </c>
      <c r="E217" s="11">
        <v>4.0590000000000002</v>
      </c>
      <c r="F217" s="8">
        <v>34.08</v>
      </c>
      <c r="G217" s="16">
        <v>39.299999999999997</v>
      </c>
      <c r="H217" s="16">
        <v>0</v>
      </c>
      <c r="I217" s="4">
        <f t="shared" si="26"/>
        <v>81747</v>
      </c>
      <c r="J217" s="51">
        <f t="shared" si="27"/>
        <v>302</v>
      </c>
      <c r="K217" s="7">
        <f t="shared" si="29"/>
        <v>36.000952721209956</v>
      </c>
      <c r="L217" s="10">
        <f t="shared" si="30"/>
        <v>0.11273569302017862</v>
      </c>
      <c r="M217" s="9" t="s">
        <v>61</v>
      </c>
      <c r="N217" s="45">
        <f t="shared" si="25"/>
        <v>11868.599999999999</v>
      </c>
      <c r="O217" s="7" t="str">
        <f t="shared" si="28"/>
        <v>N/A</v>
      </c>
      <c r="Q217" s="43">
        <f t="shared" si="31"/>
        <v>39.024222840404882</v>
      </c>
      <c r="S217" s="9">
        <f t="shared" si="32"/>
        <v>302</v>
      </c>
    </row>
    <row r="218" spans="1:19">
      <c r="A218" s="3">
        <v>39563</v>
      </c>
      <c r="B218" s="4">
        <v>103709</v>
      </c>
      <c r="C218" s="5">
        <v>447.4</v>
      </c>
      <c r="D218" s="6">
        <v>10.249000000000001</v>
      </c>
      <c r="E218" s="11">
        <v>4.0190000000000001</v>
      </c>
      <c r="F218" s="8">
        <v>41.19</v>
      </c>
      <c r="G218" s="16">
        <v>43</v>
      </c>
      <c r="H218" s="16">
        <v>49</v>
      </c>
      <c r="I218" s="4">
        <f t="shared" si="26"/>
        <v>82194</v>
      </c>
      <c r="J218" s="51">
        <f t="shared" si="27"/>
        <v>447</v>
      </c>
      <c r="K218" s="7">
        <f t="shared" si="29"/>
        <v>43.65303932090935</v>
      </c>
      <c r="L218" s="10">
        <f t="shared" si="30"/>
        <v>9.2065265981224859E-2</v>
      </c>
      <c r="M218" s="9" t="s">
        <v>61</v>
      </c>
      <c r="N218" s="45">
        <f t="shared" si="25"/>
        <v>19221</v>
      </c>
      <c r="O218" s="7">
        <f t="shared" si="28"/>
        <v>2.773487706750112</v>
      </c>
      <c r="Q218" s="43">
        <f t="shared" si="31"/>
        <v>40.95839829878323</v>
      </c>
      <c r="S218" s="9">
        <f t="shared" si="32"/>
        <v>447</v>
      </c>
    </row>
    <row r="219" spans="1:19">
      <c r="A219" s="3">
        <v>39571</v>
      </c>
      <c r="B219" s="4">
        <v>104132</v>
      </c>
      <c r="C219" s="5">
        <v>422.3</v>
      </c>
      <c r="D219" s="6">
        <v>9.1649999999999991</v>
      </c>
      <c r="E219" s="11">
        <v>3.99</v>
      </c>
      <c r="F219" s="8">
        <v>36.47</v>
      </c>
      <c r="G219" s="16">
        <v>43.2</v>
      </c>
      <c r="I219" s="4">
        <f t="shared" si="26"/>
        <v>82617</v>
      </c>
      <c r="J219" s="51">
        <f t="shared" si="27"/>
        <v>423</v>
      </c>
      <c r="K219" s="7">
        <f t="shared" si="29"/>
        <v>46.077468630660128</v>
      </c>
      <c r="L219" s="10">
        <f t="shared" si="30"/>
        <v>8.6360407293393324E-2</v>
      </c>
      <c r="M219" s="9" t="s">
        <v>163</v>
      </c>
      <c r="N219" s="45">
        <f t="shared" ref="N219:N282" si="33">IF(G219&gt;0,(G219*J219),"N/A")</f>
        <v>18273.600000000002</v>
      </c>
      <c r="O219" s="7" t="str">
        <f t="shared" si="28"/>
        <v>N/A</v>
      </c>
      <c r="Q219" s="43">
        <f t="shared" si="31"/>
        <v>41.910486890926478</v>
      </c>
      <c r="S219" s="9">
        <f t="shared" si="32"/>
        <v>423</v>
      </c>
    </row>
    <row r="220" spans="1:19">
      <c r="A220" s="3">
        <v>39575</v>
      </c>
      <c r="B220" s="4">
        <v>104523</v>
      </c>
      <c r="C220" s="5">
        <v>390.9</v>
      </c>
      <c r="D220" s="6">
        <v>10.47</v>
      </c>
      <c r="E220" s="11">
        <v>3.899</v>
      </c>
      <c r="F220" s="8">
        <v>40.82</v>
      </c>
      <c r="G220" s="16">
        <v>42.2</v>
      </c>
      <c r="H220" s="16">
        <v>34</v>
      </c>
      <c r="I220" s="4">
        <f t="shared" si="26"/>
        <v>83008</v>
      </c>
      <c r="J220" s="51">
        <f t="shared" si="27"/>
        <v>391</v>
      </c>
      <c r="K220" s="7">
        <f t="shared" si="29"/>
        <v>37.335243553008588</v>
      </c>
      <c r="L220" s="10">
        <f t="shared" si="30"/>
        <v>0.10442568431823997</v>
      </c>
      <c r="M220" s="9" t="s">
        <v>61</v>
      </c>
      <c r="N220" s="45">
        <f t="shared" si="33"/>
        <v>16500.2</v>
      </c>
      <c r="O220" s="7">
        <f t="shared" si="28"/>
        <v>2.3406676899462777</v>
      </c>
      <c r="Q220" s="43">
        <f t="shared" si="31"/>
        <v>42.355250501526022</v>
      </c>
      <c r="S220" s="9">
        <f t="shared" si="32"/>
        <v>391</v>
      </c>
    </row>
    <row r="221" spans="1:19">
      <c r="A221" s="3">
        <v>39581</v>
      </c>
      <c r="B221" s="4">
        <v>104958</v>
      </c>
      <c r="C221" s="5">
        <v>435.5</v>
      </c>
      <c r="D221" s="6">
        <v>9.2569999999999997</v>
      </c>
      <c r="E221" s="11">
        <v>3.859</v>
      </c>
      <c r="F221" s="8">
        <v>35.72</v>
      </c>
      <c r="G221" s="16">
        <v>43.6</v>
      </c>
      <c r="H221" s="16">
        <v>1</v>
      </c>
      <c r="I221" s="4">
        <f t="shared" ref="I221:I284" si="34">IF(B221&gt;0,B221-$B$2,0)</f>
        <v>83443</v>
      </c>
      <c r="J221" s="51">
        <f t="shared" ref="J221:J284" si="35">IF(B221&gt;0,(B221-B220),0)</f>
        <v>435</v>
      </c>
      <c r="K221" s="7">
        <f t="shared" si="29"/>
        <v>47.045479096899648</v>
      </c>
      <c r="L221" s="10">
        <f t="shared" si="30"/>
        <v>8.2020665901262918E-2</v>
      </c>
      <c r="M221" s="9" t="s">
        <v>228</v>
      </c>
      <c r="N221" s="45">
        <f t="shared" si="33"/>
        <v>18966</v>
      </c>
      <c r="O221" s="7">
        <f t="shared" si="28"/>
        <v>2.6642560275545364</v>
      </c>
      <c r="Q221" s="43">
        <f t="shared" si="31"/>
        <v>43.48606376018946</v>
      </c>
      <c r="S221" s="9">
        <f t="shared" si="32"/>
        <v>435</v>
      </c>
    </row>
    <row r="222" spans="1:19">
      <c r="A222" s="3">
        <v>39589</v>
      </c>
      <c r="B222" s="4">
        <v>105414</v>
      </c>
      <c r="C222" s="5">
        <v>456.1</v>
      </c>
      <c r="D222" s="6">
        <v>11.035</v>
      </c>
      <c r="E222" s="11">
        <v>3.819</v>
      </c>
      <c r="F222" s="8">
        <v>42.14</v>
      </c>
      <c r="G222" s="16">
        <v>43.4</v>
      </c>
      <c r="H222" s="16">
        <v>63</v>
      </c>
      <c r="I222" s="4">
        <f t="shared" si="34"/>
        <v>83899</v>
      </c>
      <c r="J222" s="51">
        <f t="shared" si="35"/>
        <v>456</v>
      </c>
      <c r="K222" s="7">
        <f t="shared" si="29"/>
        <v>41.33212505663797</v>
      </c>
      <c r="L222" s="10">
        <f t="shared" si="30"/>
        <v>9.2392019294014471E-2</v>
      </c>
      <c r="M222" s="9" t="s">
        <v>110</v>
      </c>
      <c r="N222" s="45">
        <f t="shared" si="33"/>
        <v>19790.399999999998</v>
      </c>
      <c r="O222" s="7">
        <f t="shared" si="28"/>
        <v>2.3892381056785794</v>
      </c>
      <c r="Q222" s="43">
        <f t="shared" si="31"/>
        <v>41.904282568848735</v>
      </c>
      <c r="S222" s="9">
        <f t="shared" si="32"/>
        <v>456</v>
      </c>
    </row>
    <row r="223" spans="1:19">
      <c r="A223" s="3">
        <v>39594</v>
      </c>
      <c r="B223" s="4">
        <v>105834</v>
      </c>
      <c r="C223" s="5">
        <v>420.1</v>
      </c>
      <c r="D223" s="6">
        <v>8.8379999999999992</v>
      </c>
      <c r="E223" s="11">
        <v>3.839</v>
      </c>
      <c r="F223" s="8">
        <v>33.93</v>
      </c>
      <c r="G223" s="16">
        <v>43.6</v>
      </c>
      <c r="H223" s="16">
        <v>5</v>
      </c>
      <c r="I223" s="4">
        <f t="shared" si="34"/>
        <v>84319</v>
      </c>
      <c r="J223" s="51">
        <f t="shared" si="35"/>
        <v>420</v>
      </c>
      <c r="K223" s="7">
        <f t="shared" si="29"/>
        <v>47.533378592441736</v>
      </c>
      <c r="L223" s="10">
        <f t="shared" si="30"/>
        <v>8.076648417043561E-2</v>
      </c>
      <c r="M223" s="9" t="s">
        <v>111</v>
      </c>
      <c r="N223" s="45">
        <f t="shared" si="33"/>
        <v>18312</v>
      </c>
      <c r="O223" s="7">
        <f t="shared" si="28"/>
        <v>3.1671892406569881</v>
      </c>
      <c r="Q223" s="43">
        <f t="shared" si="31"/>
        <v>45.303660915326454</v>
      </c>
      <c r="S223" s="9">
        <f t="shared" si="32"/>
        <v>420</v>
      </c>
    </row>
    <row r="224" spans="1:19">
      <c r="A224" s="3">
        <v>39599</v>
      </c>
      <c r="B224" s="4">
        <v>106259</v>
      </c>
      <c r="C224" s="5">
        <v>424.5</v>
      </c>
      <c r="D224" s="6">
        <v>9.9920000000000009</v>
      </c>
      <c r="E224" s="11">
        <v>3.7290000000000001</v>
      </c>
      <c r="F224" s="8">
        <v>37.26</v>
      </c>
      <c r="G224" s="16">
        <v>44</v>
      </c>
      <c r="H224" s="16">
        <v>41</v>
      </c>
      <c r="I224" s="4">
        <f t="shared" si="34"/>
        <v>84744</v>
      </c>
      <c r="J224" s="51">
        <f t="shared" si="35"/>
        <v>425</v>
      </c>
      <c r="K224" s="7">
        <f t="shared" si="29"/>
        <v>42.483987189751801</v>
      </c>
      <c r="L224" s="10">
        <f t="shared" si="30"/>
        <v>8.7773851590106006E-2</v>
      </c>
      <c r="M224" s="9" t="s">
        <v>228</v>
      </c>
      <c r="N224" s="45">
        <f t="shared" si="33"/>
        <v>18700</v>
      </c>
      <c r="O224" s="7">
        <f t="shared" si="28"/>
        <v>2.8730694935217898</v>
      </c>
      <c r="Q224" s="43">
        <f t="shared" si="31"/>
        <v>43.783163612943838</v>
      </c>
      <c r="S224" s="9">
        <f t="shared" si="32"/>
        <v>425</v>
      </c>
    </row>
    <row r="225" spans="1:19">
      <c r="A225" s="3">
        <v>39605</v>
      </c>
      <c r="B225" s="4">
        <v>106661</v>
      </c>
      <c r="C225" s="5">
        <v>402.2</v>
      </c>
      <c r="D225" s="6">
        <v>9.3320000000000007</v>
      </c>
      <c r="E225" s="11">
        <v>3.7589999999999999</v>
      </c>
      <c r="F225" s="8">
        <v>35.08</v>
      </c>
      <c r="G225" s="16">
        <v>42.6</v>
      </c>
      <c r="H225" s="16">
        <v>42</v>
      </c>
      <c r="I225" s="4">
        <f t="shared" si="34"/>
        <v>85146</v>
      </c>
      <c r="J225" s="51">
        <f t="shared" si="35"/>
        <v>402</v>
      </c>
      <c r="K225" s="7">
        <f t="shared" si="29"/>
        <v>43.099014144877835</v>
      </c>
      <c r="L225" s="10">
        <f t="shared" si="30"/>
        <v>8.722028841372452E-2</v>
      </c>
      <c r="M225" s="9" t="s">
        <v>76</v>
      </c>
      <c r="N225" s="45">
        <f t="shared" si="33"/>
        <v>17125.2</v>
      </c>
      <c r="O225" s="7">
        <f t="shared" si="28"/>
        <v>3.5425002486325212</v>
      </c>
      <c r="Q225" s="43">
        <f t="shared" si="31"/>
        <v>44.372126642357124</v>
      </c>
      <c r="S225" s="9">
        <f t="shared" si="32"/>
        <v>402</v>
      </c>
    </row>
    <row r="226" spans="1:19">
      <c r="A226" s="3">
        <v>39610</v>
      </c>
      <c r="B226" s="4">
        <v>107105</v>
      </c>
      <c r="C226" s="5">
        <v>443.3</v>
      </c>
      <c r="D226" s="6">
        <v>11.483000000000001</v>
      </c>
      <c r="E226" s="11">
        <v>3.7690000000000001</v>
      </c>
      <c r="F226" s="8">
        <v>43.28</v>
      </c>
      <c r="G226" s="16"/>
      <c r="H226" s="16">
        <v>68</v>
      </c>
      <c r="I226" s="4">
        <f t="shared" si="34"/>
        <v>85590</v>
      </c>
      <c r="J226" s="51">
        <f t="shared" si="35"/>
        <v>444</v>
      </c>
      <c r="K226" s="7">
        <f t="shared" si="29"/>
        <v>38.604894191413393</v>
      </c>
      <c r="L226" s="10">
        <f t="shared" si="30"/>
        <v>9.7631400857207312E-2</v>
      </c>
      <c r="M226" s="9" t="s">
        <v>88</v>
      </c>
      <c r="N226" s="45" t="str">
        <f t="shared" si="33"/>
        <v>N/A</v>
      </c>
      <c r="O226" s="7">
        <f t="shared" si="28"/>
        <v>2.1784346943379198</v>
      </c>
      <c r="Q226" s="43">
        <f t="shared" si="31"/>
        <v>41.395965175347676</v>
      </c>
      <c r="S226" s="9">
        <f t="shared" si="32"/>
        <v>0</v>
      </c>
    </row>
    <row r="227" spans="1:19">
      <c r="A227" s="3">
        <v>39616</v>
      </c>
      <c r="B227" s="4">
        <v>107552</v>
      </c>
      <c r="C227" s="5">
        <v>446.9</v>
      </c>
      <c r="D227" s="6">
        <v>9.0489999999999995</v>
      </c>
      <c r="E227" s="11">
        <v>3.6589999999999998</v>
      </c>
      <c r="F227" s="8">
        <v>33.11</v>
      </c>
      <c r="G227" s="16">
        <v>43.2</v>
      </c>
      <c r="H227" s="16">
        <v>25</v>
      </c>
      <c r="I227" s="4">
        <f t="shared" si="34"/>
        <v>86037</v>
      </c>
      <c r="J227" s="51">
        <f t="shared" si="35"/>
        <v>447</v>
      </c>
      <c r="K227" s="7">
        <f t="shared" si="29"/>
        <v>49.386672560503925</v>
      </c>
      <c r="L227" s="10">
        <f t="shared" si="30"/>
        <v>7.4088162899977619E-2</v>
      </c>
      <c r="M227" s="9" t="s">
        <v>89</v>
      </c>
      <c r="N227" s="45">
        <f t="shared" si="33"/>
        <v>19310.400000000001</v>
      </c>
      <c r="O227" s="7">
        <f t="shared" si="28"/>
        <v>3.3572094428283741</v>
      </c>
      <c r="Q227" s="43">
        <f t="shared" si="31"/>
        <v>43.696860298931711</v>
      </c>
      <c r="S227" s="9">
        <f t="shared" si="32"/>
        <v>447</v>
      </c>
    </row>
    <row r="228" spans="1:19">
      <c r="A228" s="3">
        <v>39619</v>
      </c>
      <c r="B228" s="4">
        <v>107928</v>
      </c>
      <c r="C228" s="5">
        <v>376</v>
      </c>
      <c r="D228" s="6">
        <v>10</v>
      </c>
      <c r="E228" s="11">
        <v>3.5590000000000002</v>
      </c>
      <c r="F228" s="8">
        <v>35.590000000000003</v>
      </c>
      <c r="G228" s="16">
        <v>41.2</v>
      </c>
      <c r="H228" s="16">
        <v>23</v>
      </c>
      <c r="I228" s="4">
        <f t="shared" si="34"/>
        <v>86413</v>
      </c>
      <c r="J228" s="51">
        <f t="shared" si="35"/>
        <v>376</v>
      </c>
      <c r="K228" s="7">
        <f t="shared" si="29"/>
        <v>37.6</v>
      </c>
      <c r="L228" s="10">
        <f t="shared" si="30"/>
        <v>9.465425531914895E-2</v>
      </c>
      <c r="M228" s="9" t="s">
        <v>30</v>
      </c>
      <c r="N228" s="45">
        <f t="shared" si="33"/>
        <v>15491.2</v>
      </c>
      <c r="O228" s="7">
        <f t="shared" si="28"/>
        <v>2.511702127659575</v>
      </c>
      <c r="Q228" s="43">
        <f t="shared" si="31"/>
        <v>41.863855583972445</v>
      </c>
      <c r="S228" s="9">
        <f t="shared" si="32"/>
        <v>376</v>
      </c>
    </row>
    <row r="229" spans="1:19">
      <c r="A229" s="3">
        <v>39625</v>
      </c>
      <c r="B229" s="4">
        <v>108362</v>
      </c>
      <c r="C229" s="5">
        <v>434.7</v>
      </c>
      <c r="D229" s="6">
        <v>10.295</v>
      </c>
      <c r="E229" s="11">
        <v>3.5790000000000002</v>
      </c>
      <c r="F229" s="8">
        <v>36.85</v>
      </c>
      <c r="G229" s="16">
        <v>42.4</v>
      </c>
      <c r="H229" s="16">
        <v>38</v>
      </c>
      <c r="I229" s="4">
        <f t="shared" si="34"/>
        <v>86847</v>
      </c>
      <c r="J229" s="51">
        <f t="shared" si="35"/>
        <v>434</v>
      </c>
      <c r="K229" s="7">
        <f t="shared" si="29"/>
        <v>42.224380767362796</v>
      </c>
      <c r="L229" s="10">
        <f t="shared" si="30"/>
        <v>8.4771106510236949E-2</v>
      </c>
      <c r="M229" s="9" t="s">
        <v>88</v>
      </c>
      <c r="N229" s="45">
        <f t="shared" si="33"/>
        <v>18401.599999999999</v>
      </c>
      <c r="O229" s="7">
        <f t="shared" si="28"/>
        <v>2.5049539912583398</v>
      </c>
      <c r="Q229" s="43">
        <f t="shared" si="31"/>
        <v>43.070351109288907</v>
      </c>
      <c r="S229" s="9">
        <f t="shared" si="32"/>
        <v>434</v>
      </c>
    </row>
    <row r="230" spans="1:19">
      <c r="A230" s="3">
        <v>39629</v>
      </c>
      <c r="B230" s="4">
        <v>108770</v>
      </c>
      <c r="C230" s="5">
        <v>407.7</v>
      </c>
      <c r="D230" s="6">
        <v>10.455</v>
      </c>
      <c r="E230" s="11">
        <v>3.5790000000000002</v>
      </c>
      <c r="F230" s="8">
        <v>37.42</v>
      </c>
      <c r="G230" s="16">
        <v>41.5</v>
      </c>
      <c r="H230" s="16">
        <v>0</v>
      </c>
      <c r="I230" s="4">
        <f t="shared" si="34"/>
        <v>87255</v>
      </c>
      <c r="J230" s="51">
        <f t="shared" si="35"/>
        <v>408</v>
      </c>
      <c r="K230" s="7">
        <f t="shared" si="29"/>
        <v>38.995695839311331</v>
      </c>
      <c r="L230" s="10">
        <f t="shared" si="30"/>
        <v>9.1783173902379209E-2</v>
      </c>
      <c r="M230" s="9" t="s">
        <v>248</v>
      </c>
      <c r="N230" s="45">
        <f t="shared" si="33"/>
        <v>16932</v>
      </c>
      <c r="O230" s="7" t="str">
        <f t="shared" si="28"/>
        <v>N/A</v>
      </c>
      <c r="Q230" s="43">
        <f t="shared" si="31"/>
        <v>39.606692202224707</v>
      </c>
      <c r="S230" s="9">
        <f t="shared" si="32"/>
        <v>408</v>
      </c>
    </row>
    <row r="231" spans="1:19">
      <c r="A231" s="3">
        <v>39636</v>
      </c>
      <c r="B231" s="4">
        <v>109040</v>
      </c>
      <c r="C231" s="5">
        <v>270.2</v>
      </c>
      <c r="D231" s="6">
        <v>5.625</v>
      </c>
      <c r="E231" s="11">
        <v>3.4390000000000001</v>
      </c>
      <c r="F231" s="8">
        <v>19.34</v>
      </c>
      <c r="G231" s="16">
        <v>41.8</v>
      </c>
      <c r="H231" s="16">
        <v>0</v>
      </c>
      <c r="I231" s="4">
        <f t="shared" si="34"/>
        <v>87525</v>
      </c>
      <c r="J231" s="51">
        <f t="shared" si="35"/>
        <v>270</v>
      </c>
      <c r="K231" s="7">
        <f t="shared" si="29"/>
        <v>48.035555555555554</v>
      </c>
      <c r="L231" s="10">
        <f t="shared" si="30"/>
        <v>7.1576609918578837E-2</v>
      </c>
      <c r="M231" s="9" t="s">
        <v>117</v>
      </c>
      <c r="N231" s="45">
        <f t="shared" si="33"/>
        <v>11286</v>
      </c>
      <c r="O231" s="7" t="str">
        <f t="shared" si="28"/>
        <v>N/A</v>
      </c>
      <c r="Q231" s="43">
        <f t="shared" si="31"/>
        <v>43.085210720743227</v>
      </c>
      <c r="S231" s="9">
        <f t="shared" si="32"/>
        <v>270</v>
      </c>
    </row>
    <row r="232" spans="1:19">
      <c r="A232" s="3">
        <v>39641</v>
      </c>
      <c r="B232" s="4">
        <v>109448</v>
      </c>
      <c r="C232" s="5">
        <v>407.1</v>
      </c>
      <c r="D232" s="6">
        <v>11.192</v>
      </c>
      <c r="E232" s="11">
        <v>3.5190000000000001</v>
      </c>
      <c r="F232" s="8">
        <v>39.380000000000003</v>
      </c>
      <c r="G232" s="16">
        <v>42.6</v>
      </c>
      <c r="H232" s="16">
        <v>9</v>
      </c>
      <c r="I232" s="4">
        <f t="shared" si="34"/>
        <v>87933</v>
      </c>
      <c r="J232" s="51">
        <f t="shared" si="35"/>
        <v>408</v>
      </c>
      <c r="K232" s="7">
        <f t="shared" si="29"/>
        <v>36.374195854181558</v>
      </c>
      <c r="L232" s="10">
        <f t="shared" si="30"/>
        <v>9.6732989437484651E-2</v>
      </c>
      <c r="M232" s="9" t="s">
        <v>117</v>
      </c>
      <c r="N232" s="45">
        <f t="shared" si="33"/>
        <v>17380.8</v>
      </c>
      <c r="O232" s="7">
        <f t="shared" si="28"/>
        <v>0.95542815033161332</v>
      </c>
      <c r="Q232" s="43">
        <f t="shared" si="31"/>
        <v>41.135149083016152</v>
      </c>
      <c r="S232" s="9">
        <f t="shared" si="32"/>
        <v>408</v>
      </c>
    </row>
    <row r="233" spans="1:19">
      <c r="A233" s="3">
        <v>39651</v>
      </c>
      <c r="B233" s="4">
        <v>109938</v>
      </c>
      <c r="C233" s="5">
        <v>490.7</v>
      </c>
      <c r="D233" s="6">
        <v>10.71</v>
      </c>
      <c r="E233" s="11">
        <v>3.6989999999999998</v>
      </c>
      <c r="F233" s="8">
        <v>39.619999999999997</v>
      </c>
      <c r="G233" s="16">
        <v>42.2</v>
      </c>
      <c r="H233" s="16">
        <v>46</v>
      </c>
      <c r="I233" s="4">
        <f t="shared" si="34"/>
        <v>88423</v>
      </c>
      <c r="J233" s="51">
        <f t="shared" si="35"/>
        <v>490</v>
      </c>
      <c r="K233" s="7">
        <f t="shared" si="29"/>
        <v>45.816993464052281</v>
      </c>
      <c r="L233" s="10">
        <f t="shared" si="30"/>
        <v>8.0741797432239651E-2</v>
      </c>
      <c r="M233" s="9" t="s">
        <v>120</v>
      </c>
      <c r="N233" s="45">
        <f t="shared" si="33"/>
        <v>20678</v>
      </c>
      <c r="O233" s="7">
        <f t="shared" si="28"/>
        <v>2.1939942938659058</v>
      </c>
      <c r="Q233" s="43">
        <f t="shared" si="31"/>
        <v>43.408914957929795</v>
      </c>
      <c r="S233" s="9">
        <f t="shared" si="32"/>
        <v>490</v>
      </c>
    </row>
    <row r="234" spans="1:19">
      <c r="A234" s="3">
        <v>39656</v>
      </c>
      <c r="B234" s="4">
        <v>110312</v>
      </c>
      <c r="C234" s="5">
        <v>374.1</v>
      </c>
      <c r="D234" s="6">
        <v>9.0540000000000003</v>
      </c>
      <c r="E234" s="11">
        <v>3.7690000000000001</v>
      </c>
      <c r="F234" s="8">
        <v>34.119999999999997</v>
      </c>
      <c r="G234" s="16">
        <v>42.5</v>
      </c>
      <c r="H234" s="16">
        <v>0</v>
      </c>
      <c r="I234" s="4">
        <f t="shared" si="34"/>
        <v>88797</v>
      </c>
      <c r="J234" s="51">
        <f t="shared" si="35"/>
        <v>374</v>
      </c>
      <c r="K234" s="7">
        <f t="shared" si="29"/>
        <v>41.318754141815774</v>
      </c>
      <c r="L234" s="10">
        <f t="shared" si="30"/>
        <v>9.1205560010692313E-2</v>
      </c>
      <c r="M234" s="9" t="s">
        <v>66</v>
      </c>
      <c r="N234" s="45">
        <f t="shared" si="33"/>
        <v>15895</v>
      </c>
      <c r="O234" s="7" t="str">
        <f t="shared" si="28"/>
        <v>N/A</v>
      </c>
      <c r="Q234" s="43">
        <f t="shared" si="31"/>
        <v>41.169981153349873</v>
      </c>
      <c r="S234" s="9">
        <f t="shared" si="32"/>
        <v>374</v>
      </c>
    </row>
    <row r="235" spans="1:19">
      <c r="A235" s="3">
        <v>39661</v>
      </c>
      <c r="B235" s="4">
        <v>110729</v>
      </c>
      <c r="C235" s="5">
        <v>416</v>
      </c>
      <c r="D235" s="6">
        <v>9.8729999999999993</v>
      </c>
      <c r="E235" s="11">
        <v>3.6890000000000001</v>
      </c>
      <c r="F235" s="8">
        <v>36.42</v>
      </c>
      <c r="G235" s="16">
        <v>43.2</v>
      </c>
      <c r="H235" s="16">
        <v>13</v>
      </c>
      <c r="I235" s="4">
        <f t="shared" si="34"/>
        <v>89214</v>
      </c>
      <c r="J235" s="51">
        <f t="shared" si="35"/>
        <v>417</v>
      </c>
      <c r="K235" s="7">
        <f t="shared" si="29"/>
        <v>42.135115972855267</v>
      </c>
      <c r="L235" s="10">
        <f t="shared" si="30"/>
        <v>8.7548076923076923E-2</v>
      </c>
      <c r="M235" s="9" t="s">
        <v>160</v>
      </c>
      <c r="N235" s="45">
        <f t="shared" si="33"/>
        <v>18014.400000000001</v>
      </c>
      <c r="O235" s="7">
        <f t="shared" si="28"/>
        <v>2.3355312500000007</v>
      </c>
      <c r="Q235" s="43">
        <f t="shared" si="31"/>
        <v>43.090287859574438</v>
      </c>
      <c r="S235" s="9">
        <f t="shared" si="32"/>
        <v>417</v>
      </c>
    </row>
    <row r="236" spans="1:19">
      <c r="A236" s="3">
        <v>39672</v>
      </c>
      <c r="B236" s="4">
        <v>111167</v>
      </c>
      <c r="C236" s="5">
        <f>854.5-C235</f>
        <v>438.5</v>
      </c>
      <c r="D236" s="6">
        <v>10.002000000000001</v>
      </c>
      <c r="E236" s="11">
        <v>3.7789999999999999</v>
      </c>
      <c r="F236" s="8">
        <v>37.799999999999997</v>
      </c>
      <c r="G236" s="16">
        <v>44.8</v>
      </c>
      <c r="I236" s="4">
        <f t="shared" si="34"/>
        <v>89652</v>
      </c>
      <c r="J236" s="51">
        <f t="shared" si="35"/>
        <v>438</v>
      </c>
      <c r="K236" s="7">
        <f t="shared" si="29"/>
        <v>43.841231753649268</v>
      </c>
      <c r="L236" s="10">
        <f t="shared" si="30"/>
        <v>8.6202964652223477E-2</v>
      </c>
      <c r="M236" s="9" t="s">
        <v>228</v>
      </c>
      <c r="N236" s="45">
        <f t="shared" si="33"/>
        <v>19622.399999999998</v>
      </c>
      <c r="O236" s="7" t="str">
        <f t="shared" si="28"/>
        <v>N/A</v>
      </c>
      <c r="Q236" s="43">
        <f t="shared" si="31"/>
        <v>42.431700622773441</v>
      </c>
      <c r="S236" s="9">
        <f t="shared" si="32"/>
        <v>438</v>
      </c>
    </row>
    <row r="237" spans="1:19">
      <c r="A237" s="3">
        <v>39677</v>
      </c>
      <c r="B237" s="4">
        <v>111604</v>
      </c>
      <c r="C237" s="5">
        <v>437</v>
      </c>
      <c r="D237" s="6">
        <f>40.5/3.779</f>
        <v>10.71712093146335</v>
      </c>
      <c r="E237" s="11">
        <v>3.7789999999999999</v>
      </c>
      <c r="F237" s="8">
        <v>40.5</v>
      </c>
      <c r="G237" s="16">
        <v>43.6</v>
      </c>
      <c r="H237" s="16">
        <v>40</v>
      </c>
      <c r="I237" s="4">
        <f t="shared" si="34"/>
        <v>90089</v>
      </c>
      <c r="J237" s="51">
        <f t="shared" si="35"/>
        <v>437</v>
      </c>
      <c r="K237" s="7">
        <f t="shared" si="29"/>
        <v>40.775876543209876</v>
      </c>
      <c r="L237" s="10">
        <f t="shared" si="30"/>
        <v>9.2677345537757444E-2</v>
      </c>
      <c r="M237" s="9" t="s">
        <v>228</v>
      </c>
      <c r="N237" s="45">
        <f t="shared" si="33"/>
        <v>19053.2</v>
      </c>
      <c r="O237" s="7">
        <f t="shared" si="28"/>
        <v>2.1638512361763151</v>
      </c>
      <c r="Q237" s="43">
        <f t="shared" si="31"/>
        <v>42.250741423238139</v>
      </c>
      <c r="S237" s="9">
        <f t="shared" si="32"/>
        <v>437</v>
      </c>
    </row>
    <row r="238" spans="1:19">
      <c r="A238" s="3">
        <v>39687</v>
      </c>
      <c r="B238" s="4">
        <v>112069</v>
      </c>
      <c r="C238" s="5">
        <v>464.9</v>
      </c>
      <c r="D238" s="6">
        <v>10.329000000000001</v>
      </c>
      <c r="E238" s="11">
        <v>3.919</v>
      </c>
      <c r="F238" s="8">
        <v>40.479999999999997</v>
      </c>
      <c r="G238" s="16">
        <v>42.6</v>
      </c>
      <c r="H238" s="16">
        <v>33</v>
      </c>
      <c r="I238" s="4">
        <f t="shared" si="34"/>
        <v>90554</v>
      </c>
      <c r="J238" s="51">
        <f t="shared" si="35"/>
        <v>465</v>
      </c>
      <c r="K238" s="7">
        <f t="shared" si="29"/>
        <v>45.009197405363537</v>
      </c>
      <c r="L238" s="10">
        <f t="shared" si="30"/>
        <v>8.7072488707248874E-2</v>
      </c>
      <c r="M238" s="9" t="s">
        <v>160</v>
      </c>
      <c r="N238" s="45">
        <f t="shared" si="33"/>
        <v>19809</v>
      </c>
      <c r="O238" s="7">
        <f t="shared" si="28"/>
        <v>2.304183480318347</v>
      </c>
      <c r="Q238" s="43">
        <f t="shared" si="31"/>
        <v>43.20876856740756</v>
      </c>
      <c r="S238" s="9">
        <f t="shared" si="32"/>
        <v>465</v>
      </c>
    </row>
    <row r="239" spans="1:19">
      <c r="A239" s="3">
        <v>39694</v>
      </c>
      <c r="B239" s="4">
        <v>112503</v>
      </c>
      <c r="C239" s="5">
        <v>433.8</v>
      </c>
      <c r="D239" s="6">
        <v>10.563000000000001</v>
      </c>
      <c r="E239" s="11">
        <v>3.9590000000000001</v>
      </c>
      <c r="F239" s="8">
        <v>41.82</v>
      </c>
      <c r="G239" s="16">
        <v>42.7</v>
      </c>
      <c r="H239" s="16">
        <v>29</v>
      </c>
      <c r="I239" s="4">
        <f t="shared" si="34"/>
        <v>90988</v>
      </c>
      <c r="J239" s="51">
        <f t="shared" si="35"/>
        <v>434</v>
      </c>
      <c r="K239" s="7">
        <f t="shared" si="29"/>
        <v>41.067878443623968</v>
      </c>
      <c r="L239" s="10">
        <f t="shared" si="30"/>
        <v>9.6403872752420475E-2</v>
      </c>
      <c r="M239" s="9" t="s">
        <v>160</v>
      </c>
      <c r="N239" s="45">
        <f t="shared" si="33"/>
        <v>18531.800000000003</v>
      </c>
      <c r="O239" s="7">
        <f t="shared" ref="O239:O301" si="36">IF(H239&gt;0,$O$25+(H239/K239)-D239,"N/A")</f>
        <v>2.0431479944674962</v>
      </c>
      <c r="Q239" s="43">
        <f t="shared" si="31"/>
        <v>42.284317464065794</v>
      </c>
      <c r="S239" s="9">
        <f t="shared" si="32"/>
        <v>434</v>
      </c>
    </row>
    <row r="240" spans="1:19">
      <c r="A240" s="3">
        <v>39701</v>
      </c>
      <c r="B240" s="4">
        <v>112880</v>
      </c>
      <c r="C240" s="5">
        <v>376.6</v>
      </c>
      <c r="D240" s="6">
        <v>8.0760000000000005</v>
      </c>
      <c r="E240" s="11">
        <v>3.9990000000000001</v>
      </c>
      <c r="F240" s="8">
        <v>32.299999999999997</v>
      </c>
      <c r="G240" s="16">
        <v>44.6</v>
      </c>
      <c r="H240" s="16">
        <v>0</v>
      </c>
      <c r="I240" s="4">
        <f t="shared" si="34"/>
        <v>91365</v>
      </c>
      <c r="J240" s="51">
        <f t="shared" si="35"/>
        <v>377</v>
      </c>
      <c r="K240" s="7">
        <f t="shared" si="29"/>
        <v>46.631996037642395</v>
      </c>
      <c r="L240" s="10">
        <f t="shared" si="30"/>
        <v>8.5767392458842254E-2</v>
      </c>
      <c r="M240" s="9" t="s">
        <v>61</v>
      </c>
      <c r="N240" s="45">
        <f t="shared" si="33"/>
        <v>16814.2</v>
      </c>
      <c r="O240" s="7" t="str">
        <f t="shared" si="36"/>
        <v>N/A</v>
      </c>
      <c r="Q240" s="43">
        <f t="shared" si="31"/>
        <v>44.236357295543293</v>
      </c>
      <c r="S240" s="9">
        <f t="shared" si="32"/>
        <v>377</v>
      </c>
    </row>
    <row r="241" spans="1:19">
      <c r="A241" s="3">
        <v>39708</v>
      </c>
      <c r="B241" s="4">
        <v>113295</v>
      </c>
      <c r="C241" s="5">
        <v>415.2</v>
      </c>
      <c r="D241" s="6">
        <v>10.249000000000001</v>
      </c>
      <c r="E241" s="11">
        <v>4.069</v>
      </c>
      <c r="F241" s="8">
        <v>41.7</v>
      </c>
      <c r="G241" s="16">
        <v>41.5</v>
      </c>
      <c r="H241" s="16">
        <v>41</v>
      </c>
      <c r="I241" s="4">
        <f t="shared" si="34"/>
        <v>91780</v>
      </c>
      <c r="J241" s="51">
        <f t="shared" si="35"/>
        <v>415</v>
      </c>
      <c r="K241" s="7">
        <f t="shared" si="29"/>
        <v>40.511269392135816</v>
      </c>
      <c r="L241" s="10">
        <f t="shared" si="30"/>
        <v>0.10043352601156071</v>
      </c>
      <c r="M241" s="9" t="s">
        <v>160</v>
      </c>
      <c r="N241" s="45">
        <f t="shared" si="33"/>
        <v>17222.5</v>
      </c>
      <c r="O241" s="7">
        <f t="shared" si="36"/>
        <v>2.6630640655105982</v>
      </c>
      <c r="Q241" s="43">
        <f t="shared" si="31"/>
        <v>42.737047957800733</v>
      </c>
      <c r="S241" s="9">
        <f t="shared" si="32"/>
        <v>415</v>
      </c>
    </row>
    <row r="242" spans="1:19">
      <c r="A242" s="3">
        <v>39710</v>
      </c>
      <c r="B242" s="4">
        <v>113629</v>
      </c>
      <c r="C242" s="5">
        <v>333.8</v>
      </c>
      <c r="D242" s="6">
        <v>8.1980000000000004</v>
      </c>
      <c r="E242" s="11">
        <v>4.0590000000000002</v>
      </c>
      <c r="F242" s="8">
        <v>33.29</v>
      </c>
      <c r="G242" s="16">
        <v>42.5</v>
      </c>
      <c r="H242" s="16">
        <v>0</v>
      </c>
      <c r="I242" s="4">
        <f t="shared" si="34"/>
        <v>92114</v>
      </c>
      <c r="J242" s="51">
        <f t="shared" si="35"/>
        <v>334</v>
      </c>
      <c r="K242" s="7">
        <f t="shared" si="29"/>
        <v>40.71724810929495</v>
      </c>
      <c r="L242" s="10">
        <f t="shared" si="30"/>
        <v>9.9730377471539844E-2</v>
      </c>
      <c r="M242" s="9" t="s">
        <v>61</v>
      </c>
      <c r="N242" s="45">
        <f t="shared" si="33"/>
        <v>14195</v>
      </c>
      <c r="O242" s="7" t="str">
        <f t="shared" si="36"/>
        <v>N/A</v>
      </c>
      <c r="Q242" s="43">
        <f t="shared" si="31"/>
        <v>42.620171179691056</v>
      </c>
      <c r="S242" s="9">
        <f t="shared" si="32"/>
        <v>334</v>
      </c>
    </row>
    <row r="243" spans="1:19">
      <c r="A243" s="3">
        <v>39714</v>
      </c>
      <c r="B243" s="4">
        <v>114004</v>
      </c>
      <c r="C243" s="5">
        <v>375.8</v>
      </c>
      <c r="D243" s="6">
        <v>8</v>
      </c>
      <c r="E243" s="11">
        <v>4.069</v>
      </c>
      <c r="F243" s="8">
        <v>32.549999999999997</v>
      </c>
      <c r="G243" s="16">
        <v>41.5</v>
      </c>
      <c r="H243" s="16">
        <v>0</v>
      </c>
      <c r="I243" s="4">
        <f t="shared" si="34"/>
        <v>92489</v>
      </c>
      <c r="J243" s="51">
        <f t="shared" si="35"/>
        <v>375</v>
      </c>
      <c r="K243" s="7">
        <f t="shared" si="29"/>
        <v>46.975000000000001</v>
      </c>
      <c r="L243" s="10">
        <f t="shared" si="30"/>
        <v>8.6615220862160711E-2</v>
      </c>
      <c r="M243" s="9" t="s">
        <v>163</v>
      </c>
      <c r="N243" s="45">
        <f t="shared" si="33"/>
        <v>15562.5</v>
      </c>
      <c r="O243" s="7" t="str">
        <f t="shared" si="36"/>
        <v>N/A</v>
      </c>
      <c r="Q243" s="43">
        <f t="shared" si="31"/>
        <v>42.734505833810253</v>
      </c>
      <c r="S243" s="9">
        <f t="shared" si="32"/>
        <v>375</v>
      </c>
    </row>
    <row r="244" spans="1:19">
      <c r="A244" s="3">
        <v>39716</v>
      </c>
      <c r="B244" s="4">
        <v>114361</v>
      </c>
      <c r="C244" s="5">
        <v>356.3</v>
      </c>
      <c r="D244" s="6">
        <v>9.4920000000000009</v>
      </c>
      <c r="E244" s="11">
        <v>3.9889999999999999</v>
      </c>
      <c r="F244" s="8">
        <v>37.86</v>
      </c>
      <c r="G244" s="16">
        <v>42.5</v>
      </c>
      <c r="H244" s="16">
        <v>6</v>
      </c>
      <c r="I244" s="4">
        <f t="shared" si="34"/>
        <v>92846</v>
      </c>
      <c r="J244" s="51">
        <f t="shared" si="35"/>
        <v>357</v>
      </c>
      <c r="K244" s="7">
        <f t="shared" si="29"/>
        <v>37.536873156342182</v>
      </c>
      <c r="L244" s="10">
        <f t="shared" si="30"/>
        <v>0.10625877069884927</v>
      </c>
      <c r="M244" s="9" t="s">
        <v>117</v>
      </c>
      <c r="N244" s="45">
        <f t="shared" si="33"/>
        <v>15172.5</v>
      </c>
      <c r="O244" s="7">
        <f t="shared" si="36"/>
        <v>2.5678428290766195</v>
      </c>
      <c r="Q244" s="43">
        <f t="shared" si="31"/>
        <v>41.743040421879044</v>
      </c>
      <c r="S244" s="9">
        <f t="shared" si="32"/>
        <v>357</v>
      </c>
    </row>
    <row r="245" spans="1:19">
      <c r="A245" s="3">
        <v>39721</v>
      </c>
      <c r="B245" s="4">
        <v>114703</v>
      </c>
      <c r="C245" s="5">
        <v>342</v>
      </c>
      <c r="D245" s="6">
        <v>7.726</v>
      </c>
      <c r="E245" s="11">
        <v>4.0590000000000002</v>
      </c>
      <c r="F245" s="8">
        <v>31.31</v>
      </c>
      <c r="G245" s="16">
        <v>42.7</v>
      </c>
      <c r="H245" s="16">
        <v>0</v>
      </c>
      <c r="I245" s="4">
        <f t="shared" si="34"/>
        <v>93188</v>
      </c>
      <c r="J245" s="51">
        <f t="shared" si="35"/>
        <v>342</v>
      </c>
      <c r="K245" s="7">
        <f t="shared" si="29"/>
        <v>44.266114418845454</v>
      </c>
      <c r="L245" s="10">
        <f t="shared" si="30"/>
        <v>9.1549707602339173E-2</v>
      </c>
      <c r="M245" s="9" t="s">
        <v>17</v>
      </c>
      <c r="N245" s="45">
        <f t="shared" si="33"/>
        <v>14603.400000000001</v>
      </c>
      <c r="O245" s="7" t="str">
        <f t="shared" si="36"/>
        <v>N/A</v>
      </c>
      <c r="Q245" s="43">
        <f t="shared" si="31"/>
        <v>42.925995858395879</v>
      </c>
      <c r="S245" s="9">
        <f t="shared" si="32"/>
        <v>342</v>
      </c>
    </row>
    <row r="246" spans="1:19">
      <c r="A246" s="3">
        <v>39725</v>
      </c>
      <c r="B246" s="4">
        <v>115126</v>
      </c>
      <c r="C246" s="5">
        <v>422.8</v>
      </c>
      <c r="D246" s="6">
        <v>10.515000000000001</v>
      </c>
      <c r="E246" s="11">
        <v>4.0389999999999997</v>
      </c>
      <c r="F246" s="8">
        <v>42.47</v>
      </c>
      <c r="G246" s="16">
        <v>43</v>
      </c>
      <c r="H246" s="16">
        <v>48</v>
      </c>
      <c r="I246" s="4">
        <f t="shared" si="34"/>
        <v>93611</v>
      </c>
      <c r="J246" s="51">
        <f t="shared" si="35"/>
        <v>423</v>
      </c>
      <c r="K246" s="7">
        <f t="shared" si="29"/>
        <v>40.209224916785544</v>
      </c>
      <c r="L246" s="10">
        <f t="shared" si="30"/>
        <v>0.10044938505203406</v>
      </c>
      <c r="M246" s="9" t="s">
        <v>87</v>
      </c>
      <c r="N246" s="45">
        <f t="shared" si="33"/>
        <v>18189</v>
      </c>
      <c r="O246" s="7">
        <f t="shared" si="36"/>
        <v>2.5787559129612099</v>
      </c>
      <c r="Q246" s="43">
        <f t="shared" si="31"/>
        <v>40.670737497324396</v>
      </c>
      <c r="S246" s="9">
        <f t="shared" si="32"/>
        <v>423</v>
      </c>
    </row>
    <row r="247" spans="1:19">
      <c r="A247" s="3">
        <v>39730</v>
      </c>
      <c r="B247" s="4">
        <v>115496</v>
      </c>
      <c r="C247" s="5">
        <v>370.1</v>
      </c>
      <c r="D247" s="6">
        <v>8.3689999999999998</v>
      </c>
      <c r="E247" s="11">
        <v>3.9990000000000001</v>
      </c>
      <c r="F247" s="8">
        <v>33.47</v>
      </c>
      <c r="G247" s="16">
        <v>43.9</v>
      </c>
      <c r="H247" s="16">
        <v>0</v>
      </c>
      <c r="I247" s="4">
        <f t="shared" si="34"/>
        <v>93981</v>
      </c>
      <c r="J247" s="51">
        <f t="shared" si="35"/>
        <v>370</v>
      </c>
      <c r="K247" s="7">
        <f t="shared" si="29"/>
        <v>44.222726729597326</v>
      </c>
      <c r="L247" s="10">
        <f t="shared" si="30"/>
        <v>9.0435017562820852E-2</v>
      </c>
      <c r="M247" s="9" t="s">
        <v>228</v>
      </c>
      <c r="N247" s="45">
        <f t="shared" si="33"/>
        <v>16243</v>
      </c>
      <c r="O247" s="7" t="str">
        <f t="shared" si="36"/>
        <v>N/A</v>
      </c>
      <c r="Q247" s="43">
        <f t="shared" si="31"/>
        <v>42.899355355076104</v>
      </c>
      <c r="S247" s="9">
        <f t="shared" si="32"/>
        <v>370</v>
      </c>
    </row>
    <row r="248" spans="1:19">
      <c r="A248" s="3">
        <v>39735</v>
      </c>
      <c r="B248" s="4">
        <v>115847</v>
      </c>
      <c r="C248" s="5">
        <v>351.2</v>
      </c>
      <c r="D248" s="6">
        <v>8.3439999999999994</v>
      </c>
      <c r="E248" s="11">
        <v>3.9790000000000001</v>
      </c>
      <c r="F248" s="8">
        <v>33.200000000000003</v>
      </c>
      <c r="G248" s="16">
        <v>42.2</v>
      </c>
      <c r="H248" s="16">
        <v>0</v>
      </c>
      <c r="I248" s="4">
        <f t="shared" si="34"/>
        <v>94332</v>
      </c>
      <c r="J248" s="51">
        <f t="shared" si="35"/>
        <v>351</v>
      </c>
      <c r="K248" s="7">
        <f t="shared" si="29"/>
        <v>42.090124640460211</v>
      </c>
      <c r="L248" s="10">
        <f t="shared" si="30"/>
        <v>9.4533029612756281E-2</v>
      </c>
      <c r="M248" s="9" t="s">
        <v>228</v>
      </c>
      <c r="N248" s="45">
        <f t="shared" si="33"/>
        <v>14812.2</v>
      </c>
      <c r="O248" s="7" t="str">
        <f t="shared" si="36"/>
        <v>N/A</v>
      </c>
      <c r="Q248" s="43">
        <f t="shared" si="31"/>
        <v>42.174025428947694</v>
      </c>
      <c r="S248" s="9">
        <f t="shared" si="32"/>
        <v>351</v>
      </c>
    </row>
    <row r="249" spans="1:19">
      <c r="A249" s="3">
        <v>39738</v>
      </c>
      <c r="B249" s="4">
        <v>116235</v>
      </c>
      <c r="C249" s="5">
        <v>388.2</v>
      </c>
      <c r="D249" s="6">
        <v>10</v>
      </c>
      <c r="E249" s="11">
        <v>3.9790000000000001</v>
      </c>
      <c r="F249" s="8">
        <v>39.79</v>
      </c>
      <c r="G249" s="16">
        <v>43.1</v>
      </c>
      <c r="H249" s="16">
        <v>19</v>
      </c>
      <c r="I249" s="4">
        <f t="shared" si="34"/>
        <v>94720</v>
      </c>
      <c r="J249" s="51">
        <f t="shared" si="35"/>
        <v>388</v>
      </c>
      <c r="K249" s="7">
        <f t="shared" si="29"/>
        <v>38.82</v>
      </c>
      <c r="L249" s="10">
        <f t="shared" si="30"/>
        <v>0.10249871200412158</v>
      </c>
      <c r="M249" s="9" t="s">
        <v>61</v>
      </c>
      <c r="N249" s="45">
        <f t="shared" si="33"/>
        <v>16722.8</v>
      </c>
      <c r="O249" s="7">
        <f t="shared" si="36"/>
        <v>2.3894384337970127</v>
      </c>
      <c r="Q249" s="43">
        <f t="shared" si="31"/>
        <v>41.710950456685843</v>
      </c>
      <c r="S249" s="9">
        <f t="shared" si="32"/>
        <v>388</v>
      </c>
    </row>
    <row r="250" spans="1:19">
      <c r="A250" s="3">
        <v>39743</v>
      </c>
      <c r="B250" s="4">
        <v>116652</v>
      </c>
      <c r="C250" s="5">
        <v>416.1</v>
      </c>
      <c r="D250" s="6">
        <v>9.3490000000000002</v>
      </c>
      <c r="E250" s="11">
        <v>3.8889999999999998</v>
      </c>
      <c r="F250" s="8">
        <v>36.36</v>
      </c>
      <c r="G250" s="16">
        <v>43.5</v>
      </c>
      <c r="H250" s="16">
        <v>22</v>
      </c>
      <c r="I250" s="4">
        <f t="shared" si="34"/>
        <v>95137</v>
      </c>
      <c r="J250" s="51">
        <f t="shared" si="35"/>
        <v>417</v>
      </c>
      <c r="K250" s="7">
        <f t="shared" si="29"/>
        <v>44.507433950155097</v>
      </c>
      <c r="L250" s="10">
        <f t="shared" si="30"/>
        <v>8.7382840663302083E-2</v>
      </c>
      <c r="M250" s="9" t="s">
        <v>228</v>
      </c>
      <c r="N250" s="45">
        <f t="shared" si="33"/>
        <v>18139.5</v>
      </c>
      <c r="O250" s="7">
        <f t="shared" si="36"/>
        <v>3.045299447248258</v>
      </c>
      <c r="Q250" s="43">
        <f t="shared" si="31"/>
        <v>41.805852863538433</v>
      </c>
      <c r="S250" s="9">
        <f t="shared" si="32"/>
        <v>417</v>
      </c>
    </row>
    <row r="251" spans="1:19">
      <c r="A251" s="3">
        <v>39747</v>
      </c>
      <c r="B251" s="4">
        <v>117055</v>
      </c>
      <c r="C251" s="5">
        <v>403.2</v>
      </c>
      <c r="D251" s="6">
        <v>10.747</v>
      </c>
      <c r="E251" s="11">
        <v>3.8690000000000002</v>
      </c>
      <c r="F251" s="8">
        <v>41.58</v>
      </c>
      <c r="G251" s="16">
        <v>42.4</v>
      </c>
      <c r="H251" s="16">
        <v>41</v>
      </c>
      <c r="I251" s="4">
        <f t="shared" si="34"/>
        <v>95540</v>
      </c>
      <c r="J251" s="51">
        <f t="shared" si="35"/>
        <v>403</v>
      </c>
      <c r="K251" s="7">
        <f t="shared" si="29"/>
        <v>37.517446729319808</v>
      </c>
      <c r="L251" s="10">
        <f t="shared" si="30"/>
        <v>0.10312499999999999</v>
      </c>
      <c r="M251" s="9" t="s">
        <v>156</v>
      </c>
      <c r="N251" s="45">
        <f t="shared" si="33"/>
        <v>17087.2</v>
      </c>
      <c r="O251" s="7">
        <f t="shared" si="36"/>
        <v>2.2458249007936519</v>
      </c>
      <c r="Q251" s="43">
        <f t="shared" si="31"/>
        <v>40.281626893158297</v>
      </c>
      <c r="S251" s="9">
        <f t="shared" si="32"/>
        <v>403</v>
      </c>
    </row>
    <row r="252" spans="1:19">
      <c r="A252" s="3">
        <v>39752</v>
      </c>
      <c r="B252" s="4">
        <v>117465</v>
      </c>
      <c r="C252" s="5">
        <v>410.2</v>
      </c>
      <c r="D252" s="6">
        <v>9.1530000000000005</v>
      </c>
      <c r="E252" s="11">
        <v>4.0090000000000003</v>
      </c>
      <c r="F252" s="8">
        <v>36.69</v>
      </c>
      <c r="G252" s="16">
        <v>40.9</v>
      </c>
      <c r="H252" s="16">
        <v>13</v>
      </c>
      <c r="I252" s="4">
        <f t="shared" si="34"/>
        <v>95950</v>
      </c>
      <c r="J252" s="51">
        <f t="shared" si="35"/>
        <v>410</v>
      </c>
      <c r="K252" s="7">
        <f t="shared" si="29"/>
        <v>44.815907352780506</v>
      </c>
      <c r="L252" s="10">
        <f t="shared" si="30"/>
        <v>8.9444173573866401E-2</v>
      </c>
      <c r="M252" s="9" t="s">
        <v>160</v>
      </c>
      <c r="N252" s="45">
        <f t="shared" si="33"/>
        <v>16769</v>
      </c>
      <c r="O252" s="7">
        <f t="shared" si="36"/>
        <v>3.0370755728912719</v>
      </c>
      <c r="Q252" s="43">
        <f t="shared" si="31"/>
        <v>42.28026267741847</v>
      </c>
      <c r="S252" s="9">
        <f t="shared" si="32"/>
        <v>410</v>
      </c>
    </row>
    <row r="253" spans="1:19">
      <c r="A253" s="3">
        <v>39756</v>
      </c>
      <c r="B253" s="4">
        <v>117831</v>
      </c>
      <c r="C253" s="5">
        <v>365.5</v>
      </c>
      <c r="D253" s="6">
        <v>9.3759999999999994</v>
      </c>
      <c r="E253" s="11">
        <v>3.7989999999999999</v>
      </c>
      <c r="F253" s="8">
        <v>35.619999999999997</v>
      </c>
      <c r="G253" s="16">
        <v>40.1</v>
      </c>
      <c r="H253" s="16">
        <v>30</v>
      </c>
      <c r="I253" s="4">
        <f t="shared" si="34"/>
        <v>96316</v>
      </c>
      <c r="J253" s="51">
        <f t="shared" si="35"/>
        <v>366</v>
      </c>
      <c r="K253" s="7">
        <f t="shared" si="29"/>
        <v>38.982508532423211</v>
      </c>
      <c r="L253" s="10">
        <f t="shared" si="30"/>
        <v>9.7455540355677148E-2</v>
      </c>
      <c r="M253" s="9" t="s">
        <v>228</v>
      </c>
      <c r="N253" s="45">
        <f t="shared" si="33"/>
        <v>14676.6</v>
      </c>
      <c r="O253" s="7">
        <f t="shared" si="36"/>
        <v>3.2935759233926145</v>
      </c>
      <c r="Q253" s="43">
        <f t="shared" si="31"/>
        <v>40.438620871507844</v>
      </c>
      <c r="S253" s="9">
        <f t="shared" si="32"/>
        <v>366</v>
      </c>
    </row>
    <row r="254" spans="1:19">
      <c r="A254" s="3">
        <v>39759</v>
      </c>
      <c r="B254" s="4">
        <v>118222</v>
      </c>
      <c r="C254" s="5">
        <v>391.9</v>
      </c>
      <c r="D254" s="6">
        <v>10</v>
      </c>
      <c r="E254" s="11">
        <v>3.7589999999999999</v>
      </c>
      <c r="F254" s="8">
        <v>37.590000000000003</v>
      </c>
      <c r="G254" s="16">
        <v>41.4</v>
      </c>
      <c r="H254" s="16">
        <v>48</v>
      </c>
      <c r="I254" s="4">
        <f t="shared" si="34"/>
        <v>96707</v>
      </c>
      <c r="J254" s="51">
        <f t="shared" si="35"/>
        <v>391</v>
      </c>
      <c r="K254" s="7">
        <f t="shared" si="29"/>
        <v>39.19</v>
      </c>
      <c r="L254" s="10">
        <f t="shared" si="30"/>
        <v>9.591732584843074E-2</v>
      </c>
      <c r="M254" s="9" t="s">
        <v>61</v>
      </c>
      <c r="N254" s="45">
        <f t="shared" si="33"/>
        <v>16187.4</v>
      </c>
      <c r="O254" s="7">
        <f t="shared" si="36"/>
        <v>3.124802245470784</v>
      </c>
      <c r="Q254" s="43">
        <f t="shared" si="31"/>
        <v>40.996138628401241</v>
      </c>
      <c r="S254" s="9">
        <f t="shared" si="32"/>
        <v>391</v>
      </c>
    </row>
    <row r="255" spans="1:19">
      <c r="A255" s="3">
        <v>39765</v>
      </c>
      <c r="B255" s="4">
        <v>118602</v>
      </c>
      <c r="C255" s="5">
        <v>379.1</v>
      </c>
      <c r="D255" s="6">
        <v>8.9949999999999992</v>
      </c>
      <c r="E255" s="11">
        <v>3.8889999999999998</v>
      </c>
      <c r="F255" s="8">
        <v>34.979999999999997</v>
      </c>
      <c r="G255" s="16">
        <v>40.4</v>
      </c>
      <c r="H255" s="16">
        <v>33</v>
      </c>
      <c r="I255" s="4">
        <f t="shared" si="34"/>
        <v>97087</v>
      </c>
      <c r="J255" s="51">
        <f t="shared" si="35"/>
        <v>380</v>
      </c>
      <c r="K255" s="7">
        <f t="shared" si="29"/>
        <v>42.145636464702619</v>
      </c>
      <c r="L255" s="10">
        <f t="shared" si="30"/>
        <v>9.2271168557108929E-2</v>
      </c>
      <c r="M255" s="9" t="s">
        <v>160</v>
      </c>
      <c r="N255" s="45">
        <f t="shared" si="33"/>
        <v>15352</v>
      </c>
      <c r="O255" s="7">
        <f t="shared" si="36"/>
        <v>3.6879992086520712</v>
      </c>
      <c r="Q255" s="43">
        <f t="shared" si="31"/>
        <v>40.106048332375273</v>
      </c>
      <c r="S255" s="9">
        <f t="shared" si="32"/>
        <v>380</v>
      </c>
    </row>
    <row r="256" spans="1:19">
      <c r="A256" s="3">
        <v>39768</v>
      </c>
      <c r="B256" s="4">
        <v>118966</v>
      </c>
      <c r="C256" s="5">
        <v>364.8</v>
      </c>
      <c r="D256" s="6">
        <v>10.085000000000001</v>
      </c>
      <c r="E256" s="11">
        <v>3.7589999999999999</v>
      </c>
      <c r="F256" s="8">
        <v>37.909999999999997</v>
      </c>
      <c r="G256" s="16">
        <v>40.700000000000003</v>
      </c>
      <c r="H256" s="16">
        <v>31</v>
      </c>
      <c r="I256" s="4">
        <f t="shared" si="34"/>
        <v>97451</v>
      </c>
      <c r="J256" s="51">
        <f t="shared" si="35"/>
        <v>364</v>
      </c>
      <c r="K256" s="7">
        <f t="shared" si="29"/>
        <v>36.172533465542884</v>
      </c>
      <c r="L256" s="10">
        <f t="shared" si="30"/>
        <v>0.10391995614035086</v>
      </c>
      <c r="M256" s="9" t="s">
        <v>61</v>
      </c>
      <c r="N256" s="45">
        <f t="shared" si="33"/>
        <v>14814.800000000001</v>
      </c>
      <c r="O256" s="7">
        <f t="shared" si="36"/>
        <v>2.6720038377192985</v>
      </c>
      <c r="Q256" s="43">
        <f t="shared" si="31"/>
        <v>39.169389976748498</v>
      </c>
      <c r="S256" s="9">
        <f t="shared" si="32"/>
        <v>364</v>
      </c>
    </row>
    <row r="257" spans="1:20">
      <c r="A257" s="3">
        <v>39771</v>
      </c>
      <c r="B257" s="4">
        <v>119352</v>
      </c>
      <c r="C257" s="5">
        <v>385.1</v>
      </c>
      <c r="D257" s="6">
        <v>9.8109999999999999</v>
      </c>
      <c r="E257" s="11">
        <v>3.7589999999999999</v>
      </c>
      <c r="F257" s="8">
        <v>36.880000000000003</v>
      </c>
      <c r="G257" s="16">
        <v>41.5</v>
      </c>
      <c r="H257" s="16">
        <v>11</v>
      </c>
      <c r="I257" s="4">
        <f t="shared" si="34"/>
        <v>97837</v>
      </c>
      <c r="J257" s="51">
        <f t="shared" si="35"/>
        <v>386</v>
      </c>
      <c r="K257" s="7">
        <f t="shared" si="29"/>
        <v>39.251860156966671</v>
      </c>
      <c r="L257" s="10">
        <f t="shared" si="30"/>
        <v>9.5767333160218127E-2</v>
      </c>
      <c r="M257" s="9" t="s">
        <v>61</v>
      </c>
      <c r="N257" s="45">
        <f t="shared" si="33"/>
        <v>16019</v>
      </c>
      <c r="O257" s="7">
        <f t="shared" si="36"/>
        <v>2.3692414957153982</v>
      </c>
      <c r="Q257" s="43">
        <f t="shared" si="31"/>
        <v>39.190010029070727</v>
      </c>
      <c r="S257" s="9">
        <f t="shared" si="32"/>
        <v>386</v>
      </c>
    </row>
    <row r="258" spans="1:20">
      <c r="A258" s="3">
        <v>39777</v>
      </c>
      <c r="B258" s="4">
        <v>119771</v>
      </c>
      <c r="C258" s="5">
        <v>419.3</v>
      </c>
      <c r="D258" s="6">
        <v>8.8670000000000009</v>
      </c>
      <c r="E258" s="11">
        <v>3.7389999999999999</v>
      </c>
      <c r="F258" s="8">
        <v>33.15</v>
      </c>
      <c r="G258" s="16">
        <v>43</v>
      </c>
      <c r="H258" s="16">
        <v>19</v>
      </c>
      <c r="I258" s="4">
        <f t="shared" si="34"/>
        <v>98256</v>
      </c>
      <c r="J258" s="51">
        <f t="shared" si="35"/>
        <v>419</v>
      </c>
      <c r="K258" s="7">
        <f t="shared" si="29"/>
        <v>47.287695951280021</v>
      </c>
      <c r="L258" s="10">
        <f t="shared" si="30"/>
        <v>7.9060338659670881E-2</v>
      </c>
      <c r="M258" s="9" t="s">
        <v>228</v>
      </c>
      <c r="N258" s="45">
        <f t="shared" si="33"/>
        <v>18017</v>
      </c>
      <c r="O258" s="7">
        <f t="shared" si="36"/>
        <v>3.4347958502265676</v>
      </c>
      <c r="Q258" s="43">
        <f t="shared" si="31"/>
        <v>40.904029857929856</v>
      </c>
      <c r="S258" s="9">
        <f t="shared" si="32"/>
        <v>419</v>
      </c>
    </row>
    <row r="259" spans="1:20">
      <c r="A259" s="3">
        <v>39778</v>
      </c>
      <c r="B259" s="4">
        <v>120128</v>
      </c>
      <c r="C259" s="5">
        <v>356.5</v>
      </c>
      <c r="D259" s="6">
        <v>9.73</v>
      </c>
      <c r="E259" s="11">
        <v>3.7389999999999999</v>
      </c>
      <c r="F259" s="8">
        <v>36.380000000000003</v>
      </c>
      <c r="G259" s="16">
        <v>41.8</v>
      </c>
      <c r="H259" s="16">
        <v>7</v>
      </c>
      <c r="I259" s="4">
        <f t="shared" si="34"/>
        <v>98613</v>
      </c>
      <c r="J259" s="51">
        <f t="shared" si="35"/>
        <v>357</v>
      </c>
      <c r="K259" s="7">
        <f t="shared" ref="K259:K265" si="37">C259/D259</f>
        <v>36.639260020554985</v>
      </c>
      <c r="L259" s="10">
        <f t="shared" ref="L259:L322" si="38">F259/C259</f>
        <v>0.10204768583450211</v>
      </c>
      <c r="M259" s="9" t="s">
        <v>61</v>
      </c>
      <c r="N259" s="45">
        <f t="shared" si="33"/>
        <v>14922.599999999999</v>
      </c>
      <c r="O259" s="7">
        <f t="shared" si="36"/>
        <v>2.3610518934081348</v>
      </c>
      <c r="Q259" s="43">
        <f t="shared" si="31"/>
        <v>41.059605376267228</v>
      </c>
      <c r="S259" s="9">
        <f t="shared" si="32"/>
        <v>357</v>
      </c>
    </row>
    <row r="260" spans="1:20">
      <c r="A260" s="3">
        <v>39780</v>
      </c>
      <c r="B260" s="4">
        <v>120496</v>
      </c>
      <c r="C260" s="5">
        <v>368.2</v>
      </c>
      <c r="D260" s="6">
        <v>8.8049999999999997</v>
      </c>
      <c r="E260" s="11">
        <v>3.7389999999999999</v>
      </c>
      <c r="F260" s="8">
        <v>32.92</v>
      </c>
      <c r="G260" s="16">
        <v>39.700000000000003</v>
      </c>
      <c r="H260" s="16">
        <v>1</v>
      </c>
      <c r="I260" s="4">
        <f t="shared" si="34"/>
        <v>98981</v>
      </c>
      <c r="J260" s="51">
        <f t="shared" si="35"/>
        <v>368</v>
      </c>
      <c r="K260" s="7">
        <f t="shared" si="37"/>
        <v>41.817149346961955</v>
      </c>
      <c r="L260" s="10">
        <f t="shared" si="38"/>
        <v>8.9407930472569258E-2</v>
      </c>
      <c r="M260" s="9" t="s">
        <v>61</v>
      </c>
      <c r="N260" s="45">
        <f t="shared" si="33"/>
        <v>14609.6</v>
      </c>
      <c r="O260" s="7">
        <f t="shared" si="36"/>
        <v>3.1189136338946231</v>
      </c>
      <c r="Q260" s="43">
        <f t="shared" si="31"/>
        <v>41.914701772932325</v>
      </c>
      <c r="S260" s="9">
        <f t="shared" si="32"/>
        <v>368</v>
      </c>
    </row>
    <row r="261" spans="1:20">
      <c r="A261" s="3">
        <v>39784</v>
      </c>
      <c r="B261" s="4">
        <v>120892</v>
      </c>
      <c r="C261" s="5">
        <v>395.7</v>
      </c>
      <c r="D261" s="6">
        <v>9.9079999999999995</v>
      </c>
      <c r="E261" s="11">
        <v>3.7189999999999999</v>
      </c>
      <c r="F261" s="8">
        <v>36.85</v>
      </c>
      <c r="G261" s="16">
        <v>40.700000000000003</v>
      </c>
      <c r="H261" s="16">
        <v>45</v>
      </c>
      <c r="I261" s="4">
        <f t="shared" si="34"/>
        <v>99377</v>
      </c>
      <c r="J261" s="51">
        <f t="shared" si="35"/>
        <v>396</v>
      </c>
      <c r="K261" s="7">
        <f t="shared" si="37"/>
        <v>39.937424303593055</v>
      </c>
      <c r="L261" s="10">
        <f t="shared" si="38"/>
        <v>9.3126105635582518E-2</v>
      </c>
      <c r="M261" s="9" t="s">
        <v>228</v>
      </c>
      <c r="N261" s="45">
        <f t="shared" si="33"/>
        <v>16117.2</v>
      </c>
      <c r="O261" s="7">
        <f t="shared" si="36"/>
        <v>3.1187626990144057</v>
      </c>
      <c r="Q261" s="43">
        <f t="shared" ref="Q261:Q324" si="39">AVERAGE(K259:K261)</f>
        <v>39.464611223703336</v>
      </c>
      <c r="S261" s="9">
        <f t="shared" si="32"/>
        <v>396</v>
      </c>
    </row>
    <row r="262" spans="1:20">
      <c r="A262" s="3">
        <v>39787</v>
      </c>
      <c r="B262" s="4">
        <v>121245</v>
      </c>
      <c r="C262" s="5">
        <v>353.8</v>
      </c>
      <c r="D262" s="6">
        <v>9.2889999999999997</v>
      </c>
      <c r="E262" s="11">
        <v>3.6890000000000001</v>
      </c>
      <c r="F262" s="8">
        <v>34.270000000000003</v>
      </c>
      <c r="G262" s="16">
        <v>40.700000000000003</v>
      </c>
      <c r="H262" s="16">
        <v>6</v>
      </c>
      <c r="I262" s="4">
        <f t="shared" si="34"/>
        <v>99730</v>
      </c>
      <c r="J262" s="51">
        <f t="shared" si="35"/>
        <v>353</v>
      </c>
      <c r="K262" s="7">
        <f t="shared" si="37"/>
        <v>38.088061147593933</v>
      </c>
      <c r="L262" s="10">
        <f t="shared" si="38"/>
        <v>9.6862634256642183E-2</v>
      </c>
      <c r="M262" s="9" t="s">
        <v>117</v>
      </c>
      <c r="N262" s="45">
        <f t="shared" si="33"/>
        <v>14367.1</v>
      </c>
      <c r="O262" s="7">
        <f t="shared" si="36"/>
        <v>2.7685296777840591</v>
      </c>
      <c r="Q262" s="43">
        <f t="shared" si="39"/>
        <v>39.947544932716319</v>
      </c>
      <c r="S262" s="9">
        <f t="shared" si="32"/>
        <v>353</v>
      </c>
    </row>
    <row r="263" spans="1:20">
      <c r="A263" s="3">
        <v>39792</v>
      </c>
      <c r="B263" s="4">
        <v>121634</v>
      </c>
      <c r="C263" s="5">
        <v>388.1</v>
      </c>
      <c r="D263" s="6">
        <v>9.9209999999999994</v>
      </c>
      <c r="E263" s="11">
        <v>3.6589999999999998</v>
      </c>
      <c r="F263" s="8">
        <v>36.299999999999997</v>
      </c>
      <c r="G263" s="16">
        <v>39.6</v>
      </c>
      <c r="H263" s="16">
        <v>36</v>
      </c>
      <c r="I263" s="4">
        <f t="shared" si="34"/>
        <v>100119</v>
      </c>
      <c r="J263" s="51">
        <f t="shared" si="35"/>
        <v>389</v>
      </c>
      <c r="K263" s="7">
        <f t="shared" si="37"/>
        <v>39.119040419312576</v>
      </c>
      <c r="L263" s="10">
        <f t="shared" si="38"/>
        <v>9.353259469208966E-2</v>
      </c>
      <c r="M263" s="9" t="s">
        <v>61</v>
      </c>
      <c r="N263" s="45">
        <f t="shared" si="33"/>
        <v>15404.400000000001</v>
      </c>
      <c r="O263" s="7">
        <f t="shared" si="36"/>
        <v>2.8992679721721206</v>
      </c>
      <c r="Q263" s="43">
        <f t="shared" si="39"/>
        <v>39.048175290166519</v>
      </c>
      <c r="S263" s="9">
        <f t="shared" si="32"/>
        <v>389</v>
      </c>
    </row>
    <row r="264" spans="1:20">
      <c r="A264" s="3">
        <v>39797</v>
      </c>
      <c r="B264" s="4">
        <v>122036</v>
      </c>
      <c r="C264" s="5">
        <v>402.1</v>
      </c>
      <c r="D264" s="6">
        <v>9.577</v>
      </c>
      <c r="E264" s="11">
        <v>3.5990000000000002</v>
      </c>
      <c r="F264" s="8">
        <v>34.47</v>
      </c>
      <c r="G264" s="16">
        <v>40.700000000000003</v>
      </c>
      <c r="H264" s="16">
        <v>38</v>
      </c>
      <c r="I264" s="4">
        <f t="shared" si="34"/>
        <v>100521</v>
      </c>
      <c r="J264" s="51">
        <f t="shared" si="35"/>
        <v>402</v>
      </c>
      <c r="K264" s="7">
        <f t="shared" si="37"/>
        <v>41.986008144512901</v>
      </c>
      <c r="L264" s="10">
        <f t="shared" si="38"/>
        <v>8.5724944043770193E-2</v>
      </c>
      <c r="M264" s="9" t="s">
        <v>228</v>
      </c>
      <c r="N264" s="45">
        <f t="shared" si="33"/>
        <v>16361.400000000001</v>
      </c>
      <c r="O264" s="7">
        <f t="shared" si="36"/>
        <v>3.228063417060433</v>
      </c>
      <c r="Q264" s="43">
        <f t="shared" si="39"/>
        <v>39.731036570473144</v>
      </c>
      <c r="S264" s="9">
        <f t="shared" si="32"/>
        <v>402</v>
      </c>
      <c r="T264" s="89"/>
    </row>
    <row r="265" spans="1:20">
      <c r="A265" s="3">
        <v>39800</v>
      </c>
      <c r="B265" s="4">
        <v>122359</v>
      </c>
      <c r="C265" s="5">
        <v>322.89999999999998</v>
      </c>
      <c r="D265" s="6">
        <v>8.8699999999999992</v>
      </c>
      <c r="E265" s="11">
        <v>3.5990000000000002</v>
      </c>
      <c r="F265" s="8">
        <v>31.92</v>
      </c>
      <c r="G265" s="16">
        <v>37.700000000000003</v>
      </c>
      <c r="H265" s="16">
        <v>11</v>
      </c>
      <c r="I265" s="4">
        <f t="shared" si="34"/>
        <v>100844</v>
      </c>
      <c r="J265" s="51">
        <f t="shared" si="35"/>
        <v>323</v>
      </c>
      <c r="K265" s="7">
        <f t="shared" si="37"/>
        <v>36.403607666290867</v>
      </c>
      <c r="L265" s="10">
        <f t="shared" si="38"/>
        <v>9.8854134406937147E-2</v>
      </c>
      <c r="M265" s="9" t="s">
        <v>17</v>
      </c>
      <c r="N265" s="45">
        <f t="shared" si="33"/>
        <v>12177.1</v>
      </c>
      <c r="O265" s="7">
        <f t="shared" si="36"/>
        <v>3.3321678538247141</v>
      </c>
      <c r="Q265" s="43">
        <f t="shared" si="39"/>
        <v>39.16955207670545</v>
      </c>
      <c r="S265" s="9">
        <f t="shared" si="32"/>
        <v>323</v>
      </c>
    </row>
    <row r="266" spans="1:20">
      <c r="A266" s="3">
        <v>39808</v>
      </c>
      <c r="B266" s="4">
        <v>122665</v>
      </c>
      <c r="C266" s="5">
        <v>306.60000000000002</v>
      </c>
      <c r="D266" s="6">
        <v>8.2989999999999995</v>
      </c>
      <c r="E266" s="11">
        <v>3.5990000000000002</v>
      </c>
      <c r="F266" s="8">
        <v>29.87</v>
      </c>
      <c r="G266" s="16">
        <v>35.799999999999997</v>
      </c>
      <c r="H266" s="16">
        <v>8</v>
      </c>
      <c r="I266" s="4">
        <f t="shared" si="34"/>
        <v>101150</v>
      </c>
      <c r="J266" s="51">
        <f t="shared" si="35"/>
        <v>306</v>
      </c>
      <c r="K266" s="7">
        <f>IF(C266&gt;0,C266/D266,0)</f>
        <v>36.944210145800703</v>
      </c>
      <c r="L266" s="10">
        <f t="shared" si="38"/>
        <v>9.7423352902804961E-2</v>
      </c>
      <c r="M266" s="9" t="s">
        <v>17</v>
      </c>
      <c r="N266" s="45">
        <f t="shared" si="33"/>
        <v>10954.8</v>
      </c>
      <c r="O266" s="7">
        <f t="shared" si="36"/>
        <v>3.8175427266797133</v>
      </c>
      <c r="Q266" s="43">
        <f t="shared" si="39"/>
        <v>38.444608652201488</v>
      </c>
      <c r="S266" s="9">
        <f t="shared" si="32"/>
        <v>306</v>
      </c>
    </row>
    <row r="267" spans="1:20">
      <c r="A267" s="3">
        <v>39814</v>
      </c>
      <c r="B267" s="4">
        <v>122984</v>
      </c>
      <c r="C267" s="5">
        <v>318.5</v>
      </c>
      <c r="D267" s="6">
        <v>9.1319999999999997</v>
      </c>
      <c r="E267" s="11">
        <v>3.669</v>
      </c>
      <c r="F267" s="8">
        <v>33.51</v>
      </c>
      <c r="G267" s="16">
        <v>36.700000000000003</v>
      </c>
      <c r="H267" s="16">
        <v>31</v>
      </c>
      <c r="I267" s="4">
        <f t="shared" si="34"/>
        <v>101469</v>
      </c>
      <c r="J267" s="51">
        <f t="shared" si="35"/>
        <v>319</v>
      </c>
      <c r="K267" s="7">
        <f t="shared" ref="K267:K330" si="40">IF(C267&gt;0,C267/D267,0)</f>
        <v>34.877354358300487</v>
      </c>
      <c r="L267" s="10">
        <f t="shared" si="38"/>
        <v>0.10521193092621664</v>
      </c>
      <c r="M267" s="9" t="s">
        <v>88</v>
      </c>
      <c r="N267" s="45">
        <f t="shared" si="33"/>
        <v>11707.300000000001</v>
      </c>
      <c r="O267" s="7">
        <f t="shared" si="36"/>
        <v>3.6568288854003139</v>
      </c>
      <c r="Q267" s="43">
        <f t="shared" si="39"/>
        <v>36.075057390130688</v>
      </c>
      <c r="S267" s="9">
        <f t="shared" si="32"/>
        <v>319</v>
      </c>
    </row>
    <row r="268" spans="1:20">
      <c r="A268" s="3">
        <v>39818</v>
      </c>
      <c r="B268" s="4">
        <v>123288</v>
      </c>
      <c r="C268" s="5">
        <v>304.2</v>
      </c>
      <c r="D268" s="6">
        <v>8.1959999999999997</v>
      </c>
      <c r="E268" s="11">
        <v>3.6389999999999998</v>
      </c>
      <c r="F268" s="8">
        <v>29.83</v>
      </c>
      <c r="G268" s="16">
        <v>38.6</v>
      </c>
      <c r="H268" s="16">
        <v>0</v>
      </c>
      <c r="I268" s="4">
        <f t="shared" si="34"/>
        <v>101773</v>
      </c>
      <c r="J268" s="51">
        <f t="shared" si="35"/>
        <v>304</v>
      </c>
      <c r="K268" s="7">
        <f t="shared" si="40"/>
        <v>37.115666178623719</v>
      </c>
      <c r="L268" s="10">
        <f t="shared" si="38"/>
        <v>9.8060486522024981E-2</v>
      </c>
      <c r="M268" s="9" t="s">
        <v>228</v>
      </c>
      <c r="N268" s="45">
        <f t="shared" si="33"/>
        <v>11734.4</v>
      </c>
      <c r="O268" s="7" t="str">
        <f t="shared" si="36"/>
        <v>N/A</v>
      </c>
      <c r="Q268" s="43">
        <f t="shared" si="39"/>
        <v>36.312410227574965</v>
      </c>
      <c r="S268" s="9">
        <f t="shared" si="32"/>
        <v>304</v>
      </c>
    </row>
    <row r="269" spans="1:20">
      <c r="A269" s="3">
        <v>39822</v>
      </c>
      <c r="B269" s="4">
        <v>123693</v>
      </c>
      <c r="C269" s="5">
        <v>405</v>
      </c>
      <c r="D269" s="6">
        <v>10.584</v>
      </c>
      <c r="E269" s="11">
        <v>3.7290000000000001</v>
      </c>
      <c r="F269" s="8">
        <v>39.74</v>
      </c>
      <c r="G269" s="16">
        <v>40.1</v>
      </c>
      <c r="H269" s="16">
        <v>70</v>
      </c>
      <c r="I269" s="4">
        <f t="shared" si="34"/>
        <v>102178</v>
      </c>
      <c r="J269" s="51">
        <f t="shared" si="35"/>
        <v>405</v>
      </c>
      <c r="K269" s="7">
        <f t="shared" si="40"/>
        <v>38.265306122448983</v>
      </c>
      <c r="L269" s="10">
        <f t="shared" si="38"/>
        <v>9.8123456790123464E-2</v>
      </c>
      <c r="M269" s="9" t="s">
        <v>88</v>
      </c>
      <c r="N269" s="45">
        <f t="shared" si="33"/>
        <v>16240.5</v>
      </c>
      <c r="O269" s="7">
        <f t="shared" si="36"/>
        <v>3.1453333333333333</v>
      </c>
      <c r="Q269" s="43">
        <f t="shared" si="39"/>
        <v>36.752775553124394</v>
      </c>
      <c r="S269" s="9">
        <f t="shared" si="32"/>
        <v>405</v>
      </c>
    </row>
    <row r="270" spans="1:20">
      <c r="A270" s="3">
        <v>39827</v>
      </c>
      <c r="B270" s="4">
        <v>124101</v>
      </c>
      <c r="C270" s="5">
        <v>408.2</v>
      </c>
      <c r="D270" s="6">
        <v>10.509</v>
      </c>
      <c r="E270" s="11">
        <v>3.5289999999999999</v>
      </c>
      <c r="F270" s="8">
        <v>37.090000000000003</v>
      </c>
      <c r="G270" s="16">
        <v>41.2</v>
      </c>
      <c r="H270" s="16">
        <v>65</v>
      </c>
      <c r="I270" s="4">
        <f t="shared" si="34"/>
        <v>102586</v>
      </c>
      <c r="J270" s="51">
        <f t="shared" si="35"/>
        <v>408</v>
      </c>
      <c r="K270" s="7">
        <f t="shared" si="40"/>
        <v>38.842896564849177</v>
      </c>
      <c r="L270" s="10">
        <f t="shared" si="38"/>
        <v>9.0862322390984823E-2</v>
      </c>
      <c r="M270" s="9" t="s">
        <v>61</v>
      </c>
      <c r="N270" s="45">
        <f t="shared" si="33"/>
        <v>16809.600000000002</v>
      </c>
      <c r="O270" s="7">
        <f t="shared" si="36"/>
        <v>3.0644076433121015</v>
      </c>
      <c r="Q270" s="43">
        <f t="shared" si="39"/>
        <v>38.074622955307291</v>
      </c>
      <c r="S270" s="9">
        <f t="shared" si="32"/>
        <v>408</v>
      </c>
    </row>
    <row r="271" spans="1:20">
      <c r="A271" s="3">
        <v>39832</v>
      </c>
      <c r="B271" s="4">
        <v>124506</v>
      </c>
      <c r="C271" s="5">
        <v>404.3</v>
      </c>
      <c r="D271" s="6">
        <v>9.6120000000000001</v>
      </c>
      <c r="E271" s="11">
        <v>3.6589999999999998</v>
      </c>
      <c r="F271" s="8">
        <v>35.17</v>
      </c>
      <c r="G271" s="16">
        <v>40.5</v>
      </c>
      <c r="H271" s="16">
        <v>49</v>
      </c>
      <c r="I271" s="4">
        <f t="shared" si="34"/>
        <v>102991</v>
      </c>
      <c r="J271" s="51">
        <f t="shared" si="35"/>
        <v>405</v>
      </c>
      <c r="K271" s="7">
        <f t="shared" si="40"/>
        <v>42.062005826050772</v>
      </c>
      <c r="L271" s="10">
        <f t="shared" si="38"/>
        <v>8.6989859015582496E-2</v>
      </c>
      <c r="M271" s="9" t="s">
        <v>17</v>
      </c>
      <c r="N271" s="45">
        <f t="shared" si="33"/>
        <v>16402.5</v>
      </c>
      <c r="O271" s="7">
        <f t="shared" si="36"/>
        <v>3.4529468216670782</v>
      </c>
      <c r="Q271" s="43">
        <f t="shared" si="39"/>
        <v>39.723402837782977</v>
      </c>
      <c r="S271" s="9">
        <f t="shared" si="32"/>
        <v>405</v>
      </c>
    </row>
    <row r="272" spans="1:20">
      <c r="A272" s="3">
        <v>39835</v>
      </c>
      <c r="B272" s="4">
        <v>124837</v>
      </c>
      <c r="C272" s="5">
        <v>330.8</v>
      </c>
      <c r="D272" s="6">
        <v>9.1300000000000008</v>
      </c>
      <c r="E272" s="11">
        <v>3.5190000000000001</v>
      </c>
      <c r="F272" s="8">
        <v>32.130000000000003</v>
      </c>
      <c r="G272" s="16">
        <v>37.299999999999997</v>
      </c>
      <c r="H272" s="16">
        <v>40</v>
      </c>
      <c r="I272" s="4">
        <f t="shared" si="34"/>
        <v>103322</v>
      </c>
      <c r="J272" s="51">
        <f t="shared" si="35"/>
        <v>331</v>
      </c>
      <c r="K272" s="7">
        <f t="shared" si="40"/>
        <v>36.232201533406354</v>
      </c>
      <c r="L272" s="10">
        <f t="shared" si="38"/>
        <v>9.7128174123337366E-2</v>
      </c>
      <c r="M272" s="9" t="s">
        <v>228</v>
      </c>
      <c r="N272" s="45">
        <f t="shared" si="33"/>
        <v>12346.3</v>
      </c>
      <c r="O272" s="7">
        <f t="shared" si="36"/>
        <v>3.8739903264812572</v>
      </c>
      <c r="Q272" s="43">
        <f t="shared" si="39"/>
        <v>39.045701308102103</v>
      </c>
      <c r="S272" s="9">
        <f t="shared" si="32"/>
        <v>331</v>
      </c>
    </row>
    <row r="273" spans="1:24">
      <c r="A273" s="3">
        <v>39840</v>
      </c>
      <c r="B273" s="4">
        <v>125198</v>
      </c>
      <c r="C273" s="5">
        <v>361.1</v>
      </c>
      <c r="D273" s="6">
        <v>10</v>
      </c>
      <c r="E273" s="11">
        <v>3.5190000000000001</v>
      </c>
      <c r="F273" s="8">
        <v>35.19</v>
      </c>
      <c r="G273" s="16">
        <v>36.700000000000003</v>
      </c>
      <c r="H273" s="16">
        <v>66</v>
      </c>
      <c r="I273" s="4">
        <f t="shared" si="34"/>
        <v>103683</v>
      </c>
      <c r="J273" s="51">
        <f t="shared" si="35"/>
        <v>361</v>
      </c>
      <c r="K273" s="7">
        <f t="shared" si="40"/>
        <v>36.11</v>
      </c>
      <c r="L273" s="10">
        <f t="shared" si="38"/>
        <v>9.745222929936305E-2</v>
      </c>
      <c r="M273" s="9" t="s">
        <v>228</v>
      </c>
      <c r="N273" s="45">
        <f t="shared" si="33"/>
        <v>13248.7</v>
      </c>
      <c r="O273" s="7">
        <f t="shared" si="36"/>
        <v>3.7277485461091118</v>
      </c>
      <c r="Q273" s="43">
        <f t="shared" si="39"/>
        <v>38.134735786485706</v>
      </c>
      <c r="S273" s="9">
        <f t="shared" si="32"/>
        <v>361</v>
      </c>
    </row>
    <row r="274" spans="1:24">
      <c r="A274" s="3">
        <v>39843</v>
      </c>
      <c r="B274" s="4">
        <v>125448</v>
      </c>
      <c r="C274" s="5">
        <v>250.6</v>
      </c>
      <c r="D274" s="6">
        <v>4.6399999999999997</v>
      </c>
      <c r="E274" s="11">
        <v>3.7490000000000001</v>
      </c>
      <c r="F274" s="8">
        <v>17.399999999999999</v>
      </c>
      <c r="G274" s="16">
        <v>40.9</v>
      </c>
      <c r="H274" s="16">
        <v>0</v>
      </c>
      <c r="I274" s="4">
        <f t="shared" si="34"/>
        <v>103933</v>
      </c>
      <c r="J274" s="51">
        <f t="shared" si="35"/>
        <v>250</v>
      </c>
      <c r="K274" s="7">
        <f t="shared" si="40"/>
        <v>54.008620689655174</v>
      </c>
      <c r="L274" s="10">
        <f t="shared" si="38"/>
        <v>6.9433359936153224E-2</v>
      </c>
      <c r="M274" s="9" t="s">
        <v>160</v>
      </c>
      <c r="N274" s="45">
        <f t="shared" si="33"/>
        <v>10225</v>
      </c>
      <c r="O274" s="7" t="str">
        <f t="shared" si="36"/>
        <v>N/A</v>
      </c>
      <c r="Q274" s="43">
        <f t="shared" si="39"/>
        <v>42.116940741020507</v>
      </c>
      <c r="S274" s="9">
        <f t="shared" si="32"/>
        <v>250</v>
      </c>
    </row>
    <row r="275" spans="1:24">
      <c r="A275" s="3">
        <v>39844</v>
      </c>
      <c r="B275" s="4">
        <v>125783</v>
      </c>
      <c r="C275" s="5">
        <v>334.3</v>
      </c>
      <c r="D275" s="6">
        <v>10.394</v>
      </c>
      <c r="E275" s="11">
        <v>3.9590000000000001</v>
      </c>
      <c r="F275" s="8">
        <v>41.15</v>
      </c>
      <c r="G275" s="16">
        <v>42.2</v>
      </c>
      <c r="H275" s="16">
        <v>45</v>
      </c>
      <c r="I275" s="4">
        <f t="shared" si="34"/>
        <v>104268</v>
      </c>
      <c r="J275" s="51">
        <f t="shared" si="35"/>
        <v>335</v>
      </c>
      <c r="K275" s="7">
        <f t="shared" si="40"/>
        <v>32.162786222820856</v>
      </c>
      <c r="L275" s="10">
        <f t="shared" si="38"/>
        <v>0.12309303021238407</v>
      </c>
      <c r="M275" s="9" t="s">
        <v>209</v>
      </c>
      <c r="N275" s="45">
        <f t="shared" si="33"/>
        <v>14137.000000000002</v>
      </c>
      <c r="O275" s="7">
        <f t="shared" si="36"/>
        <v>2.905132515704457</v>
      </c>
      <c r="Q275" s="43">
        <f t="shared" si="39"/>
        <v>40.760468970825343</v>
      </c>
      <c r="S275" s="9">
        <f t="shared" si="32"/>
        <v>335</v>
      </c>
    </row>
    <row r="276" spans="1:24">
      <c r="A276" s="3">
        <v>39847</v>
      </c>
      <c r="B276" s="4">
        <v>126148</v>
      </c>
      <c r="C276" s="5">
        <v>365.2</v>
      </c>
      <c r="D276" s="6">
        <v>8.7520000000000007</v>
      </c>
      <c r="E276" s="11">
        <v>3.7589999999999999</v>
      </c>
      <c r="F276" s="8">
        <v>32.9</v>
      </c>
      <c r="G276" s="16">
        <v>37.6</v>
      </c>
      <c r="H276" s="16">
        <v>25</v>
      </c>
      <c r="I276" s="4">
        <f t="shared" si="34"/>
        <v>104633</v>
      </c>
      <c r="J276" s="51">
        <f t="shared" si="35"/>
        <v>365</v>
      </c>
      <c r="K276" s="7">
        <f t="shared" si="40"/>
        <v>41.727605118829977</v>
      </c>
      <c r="L276" s="10">
        <f t="shared" si="38"/>
        <v>9.0087623220153346E-2</v>
      </c>
      <c r="M276" s="9" t="s">
        <v>228</v>
      </c>
      <c r="N276" s="45">
        <f t="shared" si="33"/>
        <v>13724</v>
      </c>
      <c r="O276" s="7">
        <f t="shared" si="36"/>
        <v>3.7471237677984668</v>
      </c>
      <c r="Q276" s="43">
        <f t="shared" si="39"/>
        <v>42.633004010435336</v>
      </c>
      <c r="S276" s="9">
        <f t="shared" si="32"/>
        <v>365</v>
      </c>
    </row>
    <row r="277" spans="1:24">
      <c r="A277" s="3">
        <v>39850</v>
      </c>
      <c r="B277" s="4">
        <v>126538</v>
      </c>
      <c r="C277" s="5">
        <v>390.5</v>
      </c>
      <c r="D277" s="6">
        <v>9.8420000000000005</v>
      </c>
      <c r="E277" s="11">
        <v>3.919</v>
      </c>
      <c r="F277" s="8">
        <v>38.57</v>
      </c>
      <c r="G277" s="16">
        <v>39.5</v>
      </c>
      <c r="H277" s="16">
        <v>82</v>
      </c>
      <c r="I277" s="4">
        <f t="shared" si="34"/>
        <v>105023</v>
      </c>
      <c r="J277" s="51">
        <f t="shared" si="35"/>
        <v>390</v>
      </c>
      <c r="K277" s="7">
        <f t="shared" si="40"/>
        <v>39.676894940052833</v>
      </c>
      <c r="L277" s="10">
        <f t="shared" si="38"/>
        <v>9.8770806658130608E-2</v>
      </c>
      <c r="M277" s="9" t="s">
        <v>210</v>
      </c>
      <c r="N277" s="45">
        <f t="shared" si="33"/>
        <v>15405</v>
      </c>
      <c r="O277" s="7">
        <f t="shared" si="36"/>
        <v>4.1246939820742643</v>
      </c>
      <c r="Q277" s="43">
        <f t="shared" si="39"/>
        <v>37.85576209390122</v>
      </c>
      <c r="S277" s="9">
        <f t="shared" si="32"/>
        <v>390</v>
      </c>
    </row>
    <row r="278" spans="1:24">
      <c r="A278" s="3">
        <v>39855</v>
      </c>
      <c r="B278" s="4">
        <v>126912</v>
      </c>
      <c r="C278" s="5">
        <v>373.9</v>
      </c>
      <c r="D278" s="6">
        <v>10.206</v>
      </c>
      <c r="E278" s="11">
        <v>3.9390000000000001</v>
      </c>
      <c r="F278" s="8">
        <v>40.200000000000003</v>
      </c>
      <c r="G278" s="16">
        <v>37.9</v>
      </c>
      <c r="H278" s="16">
        <v>89</v>
      </c>
      <c r="I278" s="4">
        <f t="shared" si="34"/>
        <v>105397</v>
      </c>
      <c r="J278" s="51">
        <f t="shared" si="35"/>
        <v>374</v>
      </c>
      <c r="K278" s="7">
        <f t="shared" si="40"/>
        <v>36.635312561238486</v>
      </c>
      <c r="L278" s="10">
        <f t="shared" si="38"/>
        <v>0.10751537844343409</v>
      </c>
      <c r="M278" s="61" t="s">
        <v>210</v>
      </c>
      <c r="N278" s="45">
        <f t="shared" si="33"/>
        <v>14174.6</v>
      </c>
      <c r="O278" s="7">
        <f t="shared" si="36"/>
        <v>4.1233500936079182</v>
      </c>
      <c r="Q278" s="43">
        <f t="shared" si="39"/>
        <v>39.346604206707099</v>
      </c>
      <c r="S278" s="9">
        <f t="shared" si="32"/>
        <v>374</v>
      </c>
    </row>
    <row r="279" spans="1:24">
      <c r="A279" s="62">
        <v>39858</v>
      </c>
      <c r="B279" s="63">
        <v>127235</v>
      </c>
      <c r="C279" s="64">
        <v>322.7</v>
      </c>
      <c r="D279" s="65">
        <v>8.9359999999999999</v>
      </c>
      <c r="E279" s="66">
        <v>3.7989999999999999</v>
      </c>
      <c r="F279" s="67">
        <v>33.950000000000003</v>
      </c>
      <c r="G279" s="68">
        <v>40.9</v>
      </c>
      <c r="H279" s="68">
        <v>0</v>
      </c>
      <c r="I279" s="63">
        <f t="shared" si="34"/>
        <v>105720</v>
      </c>
      <c r="J279" s="69">
        <f t="shared" si="35"/>
        <v>323</v>
      </c>
      <c r="K279" s="70">
        <f t="shared" si="40"/>
        <v>36.112354521038498</v>
      </c>
      <c r="L279" s="71">
        <f t="shared" si="38"/>
        <v>0.10520607375271152</v>
      </c>
      <c r="M279" s="72" t="s">
        <v>55</v>
      </c>
      <c r="N279" s="45">
        <f t="shared" si="33"/>
        <v>13210.699999999999</v>
      </c>
      <c r="O279" s="7" t="str">
        <f t="shared" si="36"/>
        <v>N/A</v>
      </c>
      <c r="Q279" s="43">
        <f t="shared" si="39"/>
        <v>37.47485400744327</v>
      </c>
      <c r="S279" s="9">
        <f t="shared" si="32"/>
        <v>323</v>
      </c>
    </row>
    <row r="280" spans="1:24">
      <c r="A280" s="3">
        <v>39859</v>
      </c>
      <c r="B280" s="4">
        <v>127564</v>
      </c>
      <c r="C280" s="5">
        <v>328.9</v>
      </c>
      <c r="D280" s="6">
        <v>8.298</v>
      </c>
      <c r="E280" s="11">
        <v>3.6589999999999998</v>
      </c>
      <c r="F280" s="8">
        <v>30.36</v>
      </c>
      <c r="G280" s="16">
        <v>38.6</v>
      </c>
      <c r="H280" s="16">
        <v>0</v>
      </c>
      <c r="I280" s="4">
        <f t="shared" si="34"/>
        <v>106049</v>
      </c>
      <c r="J280" s="51">
        <f t="shared" si="35"/>
        <v>329</v>
      </c>
      <c r="K280" s="7">
        <f t="shared" si="40"/>
        <v>39.636056881176181</v>
      </c>
      <c r="L280" s="10">
        <f t="shared" si="38"/>
        <v>9.2307692307692313E-2</v>
      </c>
      <c r="M280" s="9" t="s">
        <v>195</v>
      </c>
      <c r="N280" s="45">
        <f t="shared" si="33"/>
        <v>12699.4</v>
      </c>
      <c r="O280" s="7" t="str">
        <f t="shared" si="36"/>
        <v>N/A</v>
      </c>
      <c r="Q280" s="43">
        <f t="shared" si="39"/>
        <v>37.461241321151057</v>
      </c>
      <c r="S280" s="9">
        <f t="shared" ref="S280:S343" si="41">IF(G280&gt;0,J280,0)</f>
        <v>329</v>
      </c>
    </row>
    <row r="281" spans="1:24">
      <c r="A281" s="3">
        <v>39859</v>
      </c>
      <c r="B281" s="4">
        <v>127876</v>
      </c>
      <c r="C281" s="5">
        <v>312</v>
      </c>
      <c r="D281" s="6">
        <v>8.4979999999999993</v>
      </c>
      <c r="E281" s="11">
        <v>3.6589999999999998</v>
      </c>
      <c r="F281" s="8">
        <v>31.09</v>
      </c>
      <c r="G281" s="16">
        <v>36.700000000000003</v>
      </c>
      <c r="H281" s="16">
        <v>0</v>
      </c>
      <c r="I281" s="4">
        <f t="shared" si="34"/>
        <v>106361</v>
      </c>
      <c r="J281" s="51">
        <f t="shared" si="35"/>
        <v>312</v>
      </c>
      <c r="K281" s="7">
        <f t="shared" si="40"/>
        <v>36.714521063779713</v>
      </c>
      <c r="L281" s="10">
        <f t="shared" si="38"/>
        <v>9.9647435897435896E-2</v>
      </c>
      <c r="M281" s="9" t="s">
        <v>196</v>
      </c>
      <c r="N281" s="45">
        <f t="shared" si="33"/>
        <v>11450.400000000001</v>
      </c>
      <c r="O281" s="7" t="str">
        <f t="shared" si="36"/>
        <v>N/A</v>
      </c>
      <c r="Q281" s="43">
        <f t="shared" si="39"/>
        <v>37.487644155331466</v>
      </c>
      <c r="S281" s="9">
        <f t="shared" si="41"/>
        <v>312</v>
      </c>
    </row>
    <row r="282" spans="1:24">
      <c r="A282" s="3">
        <v>39859</v>
      </c>
      <c r="B282" s="4">
        <v>128171</v>
      </c>
      <c r="C282" s="5">
        <v>294.89999999999998</v>
      </c>
      <c r="D282" s="6">
        <v>8.4209999999999994</v>
      </c>
      <c r="E282" s="11">
        <v>3.6190000000000002</v>
      </c>
      <c r="F282" s="8">
        <v>30.48</v>
      </c>
      <c r="G282" s="16">
        <v>36.299999999999997</v>
      </c>
      <c r="H282" s="16">
        <v>0</v>
      </c>
      <c r="I282" s="4">
        <f t="shared" si="34"/>
        <v>106656</v>
      </c>
      <c r="J282" s="51">
        <f t="shared" si="35"/>
        <v>295</v>
      </c>
      <c r="K282" s="7">
        <f t="shared" si="40"/>
        <v>35.019593872461705</v>
      </c>
      <c r="L282" s="10">
        <f t="shared" si="38"/>
        <v>0.10335707019328587</v>
      </c>
      <c r="M282" s="9" t="s">
        <v>101</v>
      </c>
      <c r="N282" s="45">
        <f t="shared" si="33"/>
        <v>10708.5</v>
      </c>
      <c r="O282" s="7" t="str">
        <f t="shared" si="36"/>
        <v>N/A</v>
      </c>
      <c r="Q282" s="43">
        <f t="shared" si="39"/>
        <v>37.123390605805866</v>
      </c>
      <c r="S282" s="9">
        <f t="shared" si="41"/>
        <v>295</v>
      </c>
    </row>
    <row r="283" spans="1:24">
      <c r="A283" s="3">
        <v>39859</v>
      </c>
      <c r="B283" s="4">
        <v>128477</v>
      </c>
      <c r="C283" s="5">
        <v>306.3</v>
      </c>
      <c r="D283" s="6">
        <v>8.5660000000000007</v>
      </c>
      <c r="E283" s="11">
        <v>3.7890000000000001</v>
      </c>
      <c r="F283" s="8">
        <v>32.46</v>
      </c>
      <c r="G283" s="16">
        <v>35.799999999999997</v>
      </c>
      <c r="H283" s="16">
        <v>13</v>
      </c>
      <c r="I283" s="4">
        <f t="shared" si="34"/>
        <v>106962</v>
      </c>
      <c r="J283" s="51">
        <f t="shared" si="35"/>
        <v>306</v>
      </c>
      <c r="K283" s="7">
        <f t="shared" si="40"/>
        <v>35.757646509455988</v>
      </c>
      <c r="L283" s="10">
        <f t="shared" si="38"/>
        <v>0.1059745347698335</v>
      </c>
      <c r="M283" s="9" t="s">
        <v>102</v>
      </c>
      <c r="N283" s="45">
        <f t="shared" ref="N283:N346" si="42">IF(G283&gt;0,(G283*J283),"N/A")</f>
        <v>10954.8</v>
      </c>
      <c r="O283" s="7">
        <f t="shared" si="36"/>
        <v>3.6975586026771143</v>
      </c>
      <c r="Q283" s="43">
        <f t="shared" si="39"/>
        <v>35.830587148565797</v>
      </c>
      <c r="S283" s="9">
        <f t="shared" si="41"/>
        <v>306</v>
      </c>
      <c r="T283" s="9" t="s">
        <v>103</v>
      </c>
      <c r="U283" s="86">
        <v>200</v>
      </c>
      <c r="V283" s="9" t="s">
        <v>42</v>
      </c>
      <c r="W283" s="86">
        <v>6</v>
      </c>
      <c r="X283" s="9" t="s">
        <v>51</v>
      </c>
    </row>
    <row r="284" spans="1:24">
      <c r="A284" s="3">
        <v>39865</v>
      </c>
      <c r="B284" s="4">
        <v>128827</v>
      </c>
      <c r="C284" s="5">
        <v>349.3</v>
      </c>
      <c r="D284" s="84">
        <v>9.9990000000000006</v>
      </c>
      <c r="E284" s="11">
        <v>4.1989999999999998</v>
      </c>
      <c r="F284" s="8">
        <v>41.99</v>
      </c>
      <c r="G284" s="16">
        <v>39.799999999999997</v>
      </c>
      <c r="H284" s="16">
        <v>32</v>
      </c>
      <c r="I284" s="4">
        <f t="shared" si="34"/>
        <v>107312</v>
      </c>
      <c r="J284" s="51">
        <f t="shared" si="35"/>
        <v>350</v>
      </c>
      <c r="K284" s="7">
        <f t="shared" si="40"/>
        <v>34.933493349334931</v>
      </c>
      <c r="L284" s="10">
        <f t="shared" si="38"/>
        <v>0.12021185227598054</v>
      </c>
      <c r="M284" s="9" t="s">
        <v>252</v>
      </c>
      <c r="N284" s="45">
        <f t="shared" si="42"/>
        <v>13929.999999999998</v>
      </c>
      <c r="O284" s="7">
        <f t="shared" si="36"/>
        <v>2.8170263383910683</v>
      </c>
      <c r="Q284" s="43">
        <f t="shared" si="39"/>
        <v>35.236911243750875</v>
      </c>
      <c r="S284" s="9">
        <f t="shared" si="41"/>
        <v>350</v>
      </c>
      <c r="T284" s="85" t="s">
        <v>36</v>
      </c>
      <c r="U284" s="87">
        <v>90</v>
      </c>
      <c r="V284" s="85" t="s">
        <v>43</v>
      </c>
    </row>
    <row r="285" spans="1:24">
      <c r="A285" s="3">
        <v>39865</v>
      </c>
      <c r="B285" s="4">
        <v>129168</v>
      </c>
      <c r="C285" s="5">
        <v>340.8</v>
      </c>
      <c r="D285" s="6">
        <v>8.5879999999999992</v>
      </c>
      <c r="E285" s="11">
        <v>3.7989999999999999</v>
      </c>
      <c r="F285" s="8">
        <v>32.630000000000003</v>
      </c>
      <c r="G285" s="16">
        <v>37.1</v>
      </c>
      <c r="H285" s="16">
        <v>0</v>
      </c>
      <c r="I285" s="4">
        <f t="shared" ref="I285:I348" si="43">IF(B285&gt;0,B285-$B$2,0)</f>
        <v>107653</v>
      </c>
      <c r="J285" s="51">
        <f t="shared" ref="J285:J348" si="44">IF(B285&gt;0,(B285-B284),0)</f>
        <v>341</v>
      </c>
      <c r="K285" s="7">
        <f t="shared" si="40"/>
        <v>39.683278993945045</v>
      </c>
      <c r="L285" s="10">
        <f t="shared" si="38"/>
        <v>9.5745305164319255E-2</v>
      </c>
      <c r="M285" s="9" t="s">
        <v>138</v>
      </c>
      <c r="N285" s="45">
        <f t="shared" si="42"/>
        <v>12651.1</v>
      </c>
      <c r="O285" s="7" t="str">
        <f t="shared" si="36"/>
        <v>N/A</v>
      </c>
      <c r="Q285" s="43">
        <f t="shared" si="39"/>
        <v>36.791472950911988</v>
      </c>
      <c r="S285" s="9">
        <f t="shared" si="41"/>
        <v>341</v>
      </c>
      <c r="T285" s="9" t="s">
        <v>39</v>
      </c>
      <c r="U285" s="88">
        <f>SUM(U283:U284)</f>
        <v>290</v>
      </c>
      <c r="V285" s="9" t="s">
        <v>52</v>
      </c>
      <c r="W285" s="88">
        <f>SUM(U285+S285+W283)</f>
        <v>637</v>
      </c>
      <c r="X285" s="9" t="s">
        <v>44</v>
      </c>
    </row>
    <row r="286" spans="1:24">
      <c r="A286" s="3">
        <v>39866</v>
      </c>
      <c r="B286" s="4">
        <v>129306</v>
      </c>
      <c r="C286" s="5">
        <v>137.9</v>
      </c>
      <c r="D286" s="6">
        <v>3.8460000000000001</v>
      </c>
      <c r="E286" s="11">
        <v>3.859</v>
      </c>
      <c r="F286" s="8">
        <v>14.84</v>
      </c>
      <c r="G286" s="16">
        <v>36.200000000000003</v>
      </c>
      <c r="H286" s="16">
        <v>0</v>
      </c>
      <c r="I286" s="4">
        <f t="shared" si="43"/>
        <v>107791</v>
      </c>
      <c r="J286" s="51">
        <f t="shared" si="44"/>
        <v>138</v>
      </c>
      <c r="K286" s="7">
        <f t="shared" si="40"/>
        <v>35.855434217368696</v>
      </c>
      <c r="L286" s="10">
        <f t="shared" si="38"/>
        <v>0.10761421319796954</v>
      </c>
      <c r="M286" s="9" t="s">
        <v>33</v>
      </c>
      <c r="N286" s="45">
        <f t="shared" si="42"/>
        <v>4995.6000000000004</v>
      </c>
      <c r="O286" s="7" t="str">
        <f t="shared" si="36"/>
        <v>N/A</v>
      </c>
      <c r="Q286" s="43">
        <f t="shared" si="39"/>
        <v>36.824068853549555</v>
      </c>
      <c r="S286" s="9">
        <f t="shared" si="41"/>
        <v>138</v>
      </c>
    </row>
    <row r="287" spans="1:24">
      <c r="A287" s="3">
        <v>39866</v>
      </c>
      <c r="B287" s="4">
        <v>129512</v>
      </c>
      <c r="C287" s="5">
        <v>206.7</v>
      </c>
      <c r="D287" s="6">
        <v>6.5819999999999999</v>
      </c>
      <c r="E287" s="11">
        <v>3.669</v>
      </c>
      <c r="F287" s="8">
        <v>24.15</v>
      </c>
      <c r="G287" s="16">
        <v>35</v>
      </c>
      <c r="H287" s="16">
        <v>0</v>
      </c>
      <c r="I287" s="4">
        <f t="shared" si="43"/>
        <v>107997</v>
      </c>
      <c r="J287" s="51">
        <f t="shared" si="44"/>
        <v>206</v>
      </c>
      <c r="K287" s="7">
        <f t="shared" si="40"/>
        <v>31.403828623518685</v>
      </c>
      <c r="L287" s="10">
        <f t="shared" si="38"/>
        <v>0.11683599419448476</v>
      </c>
      <c r="M287" s="9" t="s">
        <v>34</v>
      </c>
      <c r="N287" s="45">
        <f t="shared" si="42"/>
        <v>7210</v>
      </c>
      <c r="O287" s="7" t="str">
        <f t="shared" si="36"/>
        <v>N/A</v>
      </c>
      <c r="Q287" s="43">
        <f t="shared" si="39"/>
        <v>35.647513944944137</v>
      </c>
      <c r="S287" s="9">
        <f t="shared" si="41"/>
        <v>206</v>
      </c>
      <c r="T287" s="9" t="s">
        <v>40</v>
      </c>
      <c r="W287" s="8">
        <f>S288+U285</f>
        <v>547</v>
      </c>
    </row>
    <row r="288" spans="1:24">
      <c r="A288" s="73">
        <v>39866</v>
      </c>
      <c r="B288" s="74">
        <v>129769</v>
      </c>
      <c r="C288" s="75">
        <v>256.8</v>
      </c>
      <c r="D288" s="76">
        <v>7.1420000000000003</v>
      </c>
      <c r="E288" s="77">
        <v>3.7989999999999999</v>
      </c>
      <c r="F288" s="78">
        <v>27.13</v>
      </c>
      <c r="G288" s="79">
        <v>38.1</v>
      </c>
      <c r="H288" s="79">
        <v>0</v>
      </c>
      <c r="I288" s="74">
        <f t="shared" si="43"/>
        <v>108254</v>
      </c>
      <c r="J288" s="80">
        <f t="shared" si="44"/>
        <v>257</v>
      </c>
      <c r="K288" s="81">
        <f t="shared" si="40"/>
        <v>35.956314757770933</v>
      </c>
      <c r="L288" s="82">
        <f t="shared" si="38"/>
        <v>0.10564641744548285</v>
      </c>
      <c r="M288" s="83" t="s">
        <v>35</v>
      </c>
      <c r="N288" s="45">
        <f t="shared" si="42"/>
        <v>9791.7000000000007</v>
      </c>
      <c r="O288" s="7" t="str">
        <f t="shared" si="36"/>
        <v>N/A</v>
      </c>
      <c r="Q288" s="43">
        <f t="shared" si="39"/>
        <v>34.405192532886105</v>
      </c>
      <c r="S288" s="9">
        <f t="shared" si="41"/>
        <v>257</v>
      </c>
      <c r="T288" s="9" t="s">
        <v>41</v>
      </c>
    </row>
    <row r="289" spans="1:20">
      <c r="A289" s="62">
        <v>39867</v>
      </c>
      <c r="B289" s="63">
        <v>130035</v>
      </c>
      <c r="C289" s="64">
        <v>265.8</v>
      </c>
      <c r="D289" s="65">
        <v>6.3609999999999998</v>
      </c>
      <c r="E289" s="66">
        <v>3.7890000000000001</v>
      </c>
      <c r="F289" s="67">
        <v>24.1</v>
      </c>
      <c r="G289" s="68">
        <v>37.700000000000003</v>
      </c>
      <c r="H289" s="68">
        <v>0</v>
      </c>
      <c r="I289" s="63">
        <f t="shared" si="43"/>
        <v>108520</v>
      </c>
      <c r="J289" s="69">
        <f t="shared" si="44"/>
        <v>266</v>
      </c>
      <c r="K289" s="70">
        <f t="shared" si="40"/>
        <v>41.785882722842324</v>
      </c>
      <c r="L289" s="71">
        <f t="shared" si="38"/>
        <v>9.0669676448457484E-2</v>
      </c>
      <c r="M289" s="72" t="s">
        <v>61</v>
      </c>
      <c r="N289" s="45">
        <f t="shared" si="42"/>
        <v>10028.200000000001</v>
      </c>
      <c r="O289" s="7" t="str">
        <f t="shared" si="36"/>
        <v>N/A</v>
      </c>
      <c r="Q289" s="43">
        <f t="shared" si="39"/>
        <v>36.382008701377316</v>
      </c>
      <c r="S289" s="9">
        <f t="shared" si="41"/>
        <v>266</v>
      </c>
      <c r="T289" s="9" t="s">
        <v>37</v>
      </c>
    </row>
    <row r="290" spans="1:20">
      <c r="A290" s="3">
        <v>39871</v>
      </c>
      <c r="B290" s="4">
        <v>130470</v>
      </c>
      <c r="C290" s="5">
        <v>434.9</v>
      </c>
      <c r="D290" s="90">
        <v>12.98</v>
      </c>
      <c r="E290" s="11">
        <v>4.2300000000000004</v>
      </c>
      <c r="F290" s="8">
        <v>54.96</v>
      </c>
      <c r="G290" s="16">
        <v>37.6</v>
      </c>
      <c r="H290" s="16">
        <v>0</v>
      </c>
      <c r="I290" s="4">
        <f t="shared" si="43"/>
        <v>108955</v>
      </c>
      <c r="J290" s="51">
        <f t="shared" si="44"/>
        <v>435</v>
      </c>
      <c r="K290" s="7">
        <f t="shared" si="40"/>
        <v>33.505392912172567</v>
      </c>
      <c r="L290" s="10">
        <f t="shared" si="38"/>
        <v>0.12637387905265579</v>
      </c>
      <c r="M290" s="9" t="s">
        <v>104</v>
      </c>
      <c r="N290" s="45">
        <f t="shared" si="42"/>
        <v>16356</v>
      </c>
      <c r="O290" s="7" t="str">
        <f t="shared" si="36"/>
        <v>N/A</v>
      </c>
      <c r="Q290" s="43">
        <f t="shared" si="39"/>
        <v>37.08253013092861</v>
      </c>
      <c r="S290" s="9">
        <f t="shared" si="41"/>
        <v>435</v>
      </c>
    </row>
    <row r="291" spans="1:20">
      <c r="A291" s="3">
        <v>39876</v>
      </c>
      <c r="B291" s="4">
        <v>130831</v>
      </c>
      <c r="C291" s="5">
        <v>361.4</v>
      </c>
      <c r="D291" s="90">
        <v>9.3059999999999992</v>
      </c>
      <c r="E291" s="11">
        <v>4.2990000000000004</v>
      </c>
      <c r="F291" s="8">
        <v>40.04</v>
      </c>
      <c r="G291" s="16">
        <v>37.6</v>
      </c>
      <c r="H291" s="16">
        <v>36</v>
      </c>
      <c r="I291" s="4">
        <f t="shared" si="43"/>
        <v>109316</v>
      </c>
      <c r="J291" s="51">
        <f t="shared" si="44"/>
        <v>361</v>
      </c>
      <c r="K291" s="7">
        <f t="shared" si="40"/>
        <v>38.835160111755854</v>
      </c>
      <c r="L291" s="10">
        <f t="shared" si="38"/>
        <v>0.11079136690647483</v>
      </c>
      <c r="M291" s="9" t="s">
        <v>104</v>
      </c>
      <c r="N291" s="45">
        <f t="shared" si="42"/>
        <v>13573.6</v>
      </c>
      <c r="O291" s="7">
        <f t="shared" si="36"/>
        <v>3.5209950193691206</v>
      </c>
      <c r="Q291" s="43">
        <f t="shared" si="39"/>
        <v>38.042145248923582</v>
      </c>
      <c r="S291" s="9">
        <f t="shared" si="41"/>
        <v>361</v>
      </c>
    </row>
    <row r="292" spans="1:20">
      <c r="A292" s="3">
        <v>39880</v>
      </c>
      <c r="B292" s="4">
        <v>131199</v>
      </c>
      <c r="C292" s="5">
        <v>367.1</v>
      </c>
      <c r="D292" s="6">
        <v>9.3889999999999993</v>
      </c>
      <c r="E292" s="11">
        <v>3.9590000000000001</v>
      </c>
      <c r="F292" s="8">
        <v>37.17</v>
      </c>
      <c r="G292" s="16">
        <v>39.9</v>
      </c>
      <c r="H292" s="16">
        <v>38</v>
      </c>
      <c r="I292" s="4">
        <f t="shared" si="43"/>
        <v>109684</v>
      </c>
      <c r="J292" s="51">
        <f t="shared" si="44"/>
        <v>368</v>
      </c>
      <c r="K292" s="7">
        <f t="shared" si="40"/>
        <v>39.098945574608592</v>
      </c>
      <c r="L292" s="10">
        <f t="shared" si="38"/>
        <v>0.10125306456006537</v>
      </c>
      <c r="M292" s="9" t="s">
        <v>50</v>
      </c>
      <c r="N292" s="45">
        <f t="shared" si="42"/>
        <v>14683.199999999999</v>
      </c>
      <c r="O292" s="7">
        <f t="shared" si="36"/>
        <v>3.4828932171070566</v>
      </c>
      <c r="Q292" s="43">
        <f t="shared" si="39"/>
        <v>37.146499532845674</v>
      </c>
      <c r="S292" s="9">
        <f t="shared" si="41"/>
        <v>368</v>
      </c>
    </row>
    <row r="293" spans="1:20">
      <c r="A293" s="3">
        <v>39882</v>
      </c>
      <c r="B293" s="4">
        <v>131517</v>
      </c>
      <c r="C293" s="5">
        <v>318.2</v>
      </c>
      <c r="D293" s="6">
        <v>9.1980000000000004</v>
      </c>
      <c r="E293" s="11">
        <v>3.9590000000000001</v>
      </c>
      <c r="F293" s="8">
        <v>36.409999999999997</v>
      </c>
      <c r="G293" s="16">
        <v>36.9</v>
      </c>
      <c r="H293" s="16">
        <v>13</v>
      </c>
      <c r="I293" s="4">
        <f t="shared" si="43"/>
        <v>110002</v>
      </c>
      <c r="J293" s="51">
        <f t="shared" si="44"/>
        <v>318</v>
      </c>
      <c r="K293" s="7">
        <f t="shared" si="40"/>
        <v>34.594477060230481</v>
      </c>
      <c r="L293" s="10">
        <f t="shared" si="38"/>
        <v>0.11442489000628535</v>
      </c>
      <c r="M293" s="9" t="s">
        <v>242</v>
      </c>
      <c r="N293" s="45">
        <f t="shared" si="42"/>
        <v>11734.199999999999</v>
      </c>
      <c r="O293" s="7">
        <f t="shared" si="36"/>
        <v>3.0777825267127596</v>
      </c>
      <c r="Q293" s="43">
        <f t="shared" si="39"/>
        <v>37.509527582198309</v>
      </c>
      <c r="S293" s="9">
        <f t="shared" si="41"/>
        <v>318</v>
      </c>
    </row>
    <row r="294" spans="1:20">
      <c r="A294" s="3">
        <v>39883</v>
      </c>
      <c r="B294" s="4">
        <v>131793</v>
      </c>
      <c r="C294" s="5">
        <v>276.39999999999998</v>
      </c>
      <c r="D294" s="6">
        <v>3.589</v>
      </c>
      <c r="E294" s="11">
        <v>3.9689999999999999</v>
      </c>
      <c r="F294" s="8">
        <v>14.24</v>
      </c>
      <c r="G294" s="16">
        <v>37.5</v>
      </c>
      <c r="H294" s="16">
        <v>0</v>
      </c>
      <c r="I294" s="4">
        <f t="shared" si="43"/>
        <v>110278</v>
      </c>
      <c r="J294" s="51">
        <f t="shared" si="44"/>
        <v>276</v>
      </c>
      <c r="L294" s="10">
        <f t="shared" si="38"/>
        <v>5.1519536903039079E-2</v>
      </c>
      <c r="M294" s="9" t="s">
        <v>243</v>
      </c>
      <c r="N294" s="45">
        <f t="shared" si="42"/>
        <v>10350</v>
      </c>
      <c r="O294" s="7" t="str">
        <f t="shared" si="36"/>
        <v>N/A</v>
      </c>
      <c r="Q294" s="43">
        <f t="shared" si="39"/>
        <v>36.846711317419533</v>
      </c>
      <c r="S294" s="9">
        <f t="shared" si="41"/>
        <v>276</v>
      </c>
    </row>
    <row r="295" spans="1:20">
      <c r="A295" s="3">
        <v>39883</v>
      </c>
      <c r="B295" s="4">
        <v>131931</v>
      </c>
      <c r="C295" s="5">
        <v>137.30000000000001</v>
      </c>
      <c r="D295" s="90">
        <v>7.2640000000000002</v>
      </c>
      <c r="E295" s="11">
        <v>4.1890000000000001</v>
      </c>
      <c r="F295" s="8">
        <v>30.43</v>
      </c>
      <c r="G295" s="16">
        <v>35.799999999999997</v>
      </c>
      <c r="H295" s="16">
        <v>0</v>
      </c>
      <c r="I295" s="4">
        <f t="shared" si="43"/>
        <v>110416</v>
      </c>
      <c r="J295" s="51">
        <f t="shared" si="44"/>
        <v>138</v>
      </c>
      <c r="K295" s="7">
        <f>IF(C295&gt;0,(C295+C294)/(D295+D294),0)</f>
        <v>38.118492582696028</v>
      </c>
      <c r="L295" s="10">
        <f t="shared" si="38"/>
        <v>0.22163146394756006</v>
      </c>
      <c r="M295" s="9" t="s">
        <v>104</v>
      </c>
      <c r="N295" s="45">
        <f t="shared" si="42"/>
        <v>4940.3999999999996</v>
      </c>
      <c r="O295" s="7" t="str">
        <f t="shared" si="36"/>
        <v>N/A</v>
      </c>
      <c r="Q295" s="43">
        <f t="shared" si="39"/>
        <v>36.356484821463255</v>
      </c>
      <c r="S295" s="9">
        <f t="shared" si="41"/>
        <v>138</v>
      </c>
    </row>
    <row r="296" spans="1:20">
      <c r="A296" s="3">
        <v>39885</v>
      </c>
      <c r="B296" s="4">
        <v>132153</v>
      </c>
      <c r="C296" s="5">
        <v>222.3</v>
      </c>
      <c r="D296" s="90">
        <v>5.431</v>
      </c>
      <c r="E296" s="11">
        <v>4.1890000000000001</v>
      </c>
      <c r="F296" s="8">
        <v>22.75</v>
      </c>
      <c r="G296" s="16">
        <v>38.200000000000003</v>
      </c>
      <c r="H296" s="16">
        <v>0</v>
      </c>
      <c r="I296" s="4">
        <f t="shared" si="43"/>
        <v>110638</v>
      </c>
      <c r="J296" s="51">
        <f t="shared" si="44"/>
        <v>222</v>
      </c>
      <c r="K296" s="7">
        <f t="shared" si="40"/>
        <v>40.931688455164796</v>
      </c>
      <c r="L296" s="10">
        <f t="shared" si="38"/>
        <v>0.1023391812865497</v>
      </c>
      <c r="M296" s="83" t="s">
        <v>104</v>
      </c>
      <c r="N296" s="45">
        <f t="shared" si="42"/>
        <v>8480.4000000000015</v>
      </c>
      <c r="O296" s="7" t="str">
        <f t="shared" si="36"/>
        <v>N/A</v>
      </c>
      <c r="Q296" s="43">
        <f t="shared" si="39"/>
        <v>39.525090518930412</v>
      </c>
      <c r="S296" s="9">
        <f t="shared" si="41"/>
        <v>222</v>
      </c>
    </row>
    <row r="297" spans="1:20">
      <c r="A297" s="3">
        <v>39889</v>
      </c>
      <c r="B297" s="4">
        <v>132504</v>
      </c>
      <c r="C297" s="5">
        <v>351</v>
      </c>
      <c r="D297" s="84">
        <v>9.9380000000000006</v>
      </c>
      <c r="E297" s="11">
        <v>3.9990000000000001</v>
      </c>
      <c r="F297" s="8">
        <v>39.74</v>
      </c>
      <c r="G297" s="16">
        <v>37.6</v>
      </c>
      <c r="H297" s="16">
        <v>60</v>
      </c>
      <c r="I297" s="4">
        <f t="shared" si="43"/>
        <v>110989</v>
      </c>
      <c r="J297" s="51">
        <f t="shared" si="44"/>
        <v>351</v>
      </c>
      <c r="K297" s="7">
        <f t="shared" si="40"/>
        <v>35.318977661501307</v>
      </c>
      <c r="L297" s="10">
        <f t="shared" si="38"/>
        <v>0.11321937321937323</v>
      </c>
      <c r="M297" s="9" t="s">
        <v>254</v>
      </c>
      <c r="N297" s="45">
        <f t="shared" si="42"/>
        <v>13197.6</v>
      </c>
      <c r="O297" s="7">
        <f t="shared" si="36"/>
        <v>3.6608034188034182</v>
      </c>
      <c r="Q297" s="43">
        <f t="shared" si="39"/>
        <v>38.123052899787375</v>
      </c>
      <c r="S297" s="9">
        <f t="shared" si="41"/>
        <v>351</v>
      </c>
    </row>
    <row r="298" spans="1:20">
      <c r="A298" s="3">
        <v>39892</v>
      </c>
      <c r="B298" s="4">
        <v>132868</v>
      </c>
      <c r="C298" s="5">
        <v>363.6</v>
      </c>
      <c r="D298" s="90">
        <v>9.6859999999999999</v>
      </c>
      <c r="E298" s="11">
        <v>4.0289999999999999</v>
      </c>
      <c r="F298" s="8">
        <v>38.78</v>
      </c>
      <c r="G298" s="16">
        <v>40.1</v>
      </c>
      <c r="H298" s="16">
        <v>41</v>
      </c>
      <c r="I298" s="4">
        <f t="shared" si="43"/>
        <v>111353</v>
      </c>
      <c r="J298" s="51">
        <f t="shared" si="44"/>
        <v>364</v>
      </c>
      <c r="K298" s="7">
        <f t="shared" si="40"/>
        <v>37.538715672104068</v>
      </c>
      <c r="L298" s="10">
        <f t="shared" si="38"/>
        <v>0.10665566556655665</v>
      </c>
      <c r="M298" s="9" t="s">
        <v>254</v>
      </c>
      <c r="N298" s="45">
        <f t="shared" si="42"/>
        <v>14596.4</v>
      </c>
      <c r="O298" s="7">
        <f t="shared" si="36"/>
        <v>3.3062057205720574</v>
      </c>
      <c r="Q298" s="43">
        <f t="shared" si="39"/>
        <v>37.929793929590062</v>
      </c>
      <c r="S298" s="9">
        <f t="shared" si="41"/>
        <v>364</v>
      </c>
    </row>
    <row r="299" spans="1:20">
      <c r="A299" s="3">
        <v>39897</v>
      </c>
      <c r="B299" s="4">
        <v>133226</v>
      </c>
      <c r="C299" s="5">
        <v>358.1</v>
      </c>
      <c r="D299" s="90">
        <v>9.5190000000000001</v>
      </c>
      <c r="E299" s="11">
        <v>3.9289999999999998</v>
      </c>
      <c r="F299" s="8">
        <v>37.479999999999997</v>
      </c>
      <c r="G299" s="16">
        <v>38.4</v>
      </c>
      <c r="H299" s="16">
        <v>33</v>
      </c>
      <c r="I299" s="4">
        <f t="shared" si="43"/>
        <v>111711</v>
      </c>
      <c r="J299" s="51">
        <f t="shared" si="44"/>
        <v>358</v>
      </c>
      <c r="K299" s="7">
        <f t="shared" si="40"/>
        <v>37.619497846412443</v>
      </c>
      <c r="L299" s="10">
        <f t="shared" si="38"/>
        <v>0.10466350181513542</v>
      </c>
      <c r="M299" s="9" t="s">
        <v>254</v>
      </c>
      <c r="N299" s="45">
        <f t="shared" si="42"/>
        <v>13747.199999999999</v>
      </c>
      <c r="O299" s="7">
        <f t="shared" si="36"/>
        <v>3.2582046914269753</v>
      </c>
      <c r="Q299" s="43">
        <f t="shared" si="39"/>
        <v>36.825730393339271</v>
      </c>
      <c r="S299" s="9">
        <f t="shared" si="41"/>
        <v>358</v>
      </c>
    </row>
    <row r="300" spans="1:20">
      <c r="A300" s="3">
        <v>39899</v>
      </c>
      <c r="B300" s="4">
        <v>133521</v>
      </c>
      <c r="C300" s="5">
        <v>294.89999999999998</v>
      </c>
      <c r="D300" s="90">
        <v>6.8979999999999997</v>
      </c>
      <c r="E300" s="11">
        <v>3.9489999999999998</v>
      </c>
      <c r="F300" s="8">
        <v>27.24</v>
      </c>
      <c r="G300" s="16">
        <v>43.2</v>
      </c>
      <c r="H300" s="16">
        <v>0</v>
      </c>
      <c r="I300" s="4">
        <f t="shared" si="43"/>
        <v>112006</v>
      </c>
      <c r="J300" s="51">
        <f t="shared" si="44"/>
        <v>295</v>
      </c>
      <c r="K300" s="7">
        <f t="shared" si="40"/>
        <v>42.751522180342128</v>
      </c>
      <c r="L300" s="10">
        <f t="shared" si="38"/>
        <v>9.237029501525941E-2</v>
      </c>
      <c r="M300" s="9" t="s">
        <v>254</v>
      </c>
      <c r="N300" s="45">
        <f t="shared" si="42"/>
        <v>12744</v>
      </c>
      <c r="O300" s="7" t="str">
        <f t="shared" si="36"/>
        <v>N/A</v>
      </c>
      <c r="Q300" s="43">
        <f t="shared" si="39"/>
        <v>39.303245232952882</v>
      </c>
      <c r="S300" s="9">
        <f t="shared" si="41"/>
        <v>295</v>
      </c>
    </row>
    <row r="301" spans="1:20">
      <c r="A301" s="3">
        <v>39907</v>
      </c>
      <c r="B301" s="4">
        <v>133838</v>
      </c>
      <c r="C301" s="5">
        <v>317.5</v>
      </c>
      <c r="D301" s="90">
        <v>7.9329999999999998</v>
      </c>
      <c r="E301" s="11">
        <v>3.9889999999999999</v>
      </c>
      <c r="F301" s="8">
        <v>31.81</v>
      </c>
      <c r="G301" s="16">
        <v>40.299999999999997</v>
      </c>
      <c r="H301" s="16">
        <v>0</v>
      </c>
      <c r="I301" s="4">
        <f t="shared" si="43"/>
        <v>112323</v>
      </c>
      <c r="J301" s="51">
        <f t="shared" si="44"/>
        <v>317</v>
      </c>
      <c r="K301" s="7">
        <f t="shared" si="40"/>
        <v>40.022690028992812</v>
      </c>
      <c r="L301" s="10">
        <f t="shared" si="38"/>
        <v>0.10018897637795275</v>
      </c>
      <c r="M301" s="9" t="s">
        <v>254</v>
      </c>
      <c r="N301" s="45">
        <f t="shared" si="42"/>
        <v>12775.099999999999</v>
      </c>
      <c r="O301" s="7" t="str">
        <f t="shared" si="36"/>
        <v>N/A</v>
      </c>
      <c r="Q301" s="43">
        <f t="shared" si="39"/>
        <v>40.131236685249128</v>
      </c>
      <c r="S301" s="9">
        <f t="shared" si="41"/>
        <v>317</v>
      </c>
    </row>
    <row r="302" spans="1:20">
      <c r="A302" s="3">
        <v>39920</v>
      </c>
      <c r="B302" s="4">
        <v>134220</v>
      </c>
      <c r="C302" s="5">
        <v>382.1</v>
      </c>
      <c r="D302" s="90">
        <f>F302/E302</f>
        <v>8.8961859055317003</v>
      </c>
      <c r="E302" s="57">
        <v>3.9590000000000001</v>
      </c>
      <c r="F302" s="8">
        <v>35.22</v>
      </c>
      <c r="G302" s="16">
        <v>43.2</v>
      </c>
      <c r="H302" s="16">
        <v>25</v>
      </c>
      <c r="I302" s="4">
        <f t="shared" si="43"/>
        <v>112705</v>
      </c>
      <c r="J302" s="51">
        <f t="shared" si="44"/>
        <v>382</v>
      </c>
      <c r="K302" s="7">
        <f t="shared" si="40"/>
        <v>42.950990914253268</v>
      </c>
      <c r="L302" s="10">
        <f t="shared" si="38"/>
        <v>9.2174823344674167E-2</v>
      </c>
      <c r="M302" s="9" t="s">
        <v>254</v>
      </c>
      <c r="N302" s="45">
        <f t="shared" si="42"/>
        <v>16502.400000000001</v>
      </c>
      <c r="O302" s="7">
        <f t="shared" ref="O302:O365" si="45">IF(H302&gt;0,$O$25+(H302/K302)-D302,"N/A")</f>
        <v>3.5858728425402511</v>
      </c>
      <c r="Q302" s="43">
        <f t="shared" si="39"/>
        <v>41.908401041196065</v>
      </c>
      <c r="S302" s="9">
        <f t="shared" si="41"/>
        <v>382</v>
      </c>
    </row>
    <row r="303" spans="1:20">
      <c r="A303" s="3">
        <v>39914</v>
      </c>
      <c r="B303" s="4">
        <v>134476</v>
      </c>
      <c r="C303" s="5">
        <v>255.3</v>
      </c>
      <c r="D303" s="90">
        <v>6.3570000000000002</v>
      </c>
      <c r="E303" s="11">
        <v>3.8490000000000002</v>
      </c>
      <c r="F303" s="8">
        <v>24.47</v>
      </c>
      <c r="G303" s="16">
        <v>40.1</v>
      </c>
      <c r="H303" s="16">
        <v>0</v>
      </c>
      <c r="I303" s="4">
        <f t="shared" si="43"/>
        <v>112961</v>
      </c>
      <c r="J303" s="51">
        <f t="shared" si="44"/>
        <v>256</v>
      </c>
      <c r="K303" s="7">
        <f t="shared" si="40"/>
        <v>40.16045304388863</v>
      </c>
      <c r="L303" s="10">
        <f t="shared" si="38"/>
        <v>9.5848021934978447E-2</v>
      </c>
      <c r="M303" s="9" t="s">
        <v>254</v>
      </c>
      <c r="N303" s="45">
        <f t="shared" si="42"/>
        <v>10265.6</v>
      </c>
      <c r="O303" s="7" t="str">
        <f t="shared" si="45"/>
        <v>N/A</v>
      </c>
      <c r="Q303" s="43">
        <f t="shared" si="39"/>
        <v>41.044711329044901</v>
      </c>
      <c r="S303" s="9">
        <f t="shared" si="41"/>
        <v>256</v>
      </c>
    </row>
    <row r="304" spans="1:20">
      <c r="A304" s="3">
        <v>39917</v>
      </c>
      <c r="B304" s="4">
        <v>134630</v>
      </c>
      <c r="C304" s="5">
        <v>154.5</v>
      </c>
      <c r="D304" s="6">
        <v>4.3280000000000003</v>
      </c>
      <c r="E304" s="11">
        <v>3.5190000000000001</v>
      </c>
      <c r="F304" s="8">
        <v>15.23</v>
      </c>
      <c r="G304" s="16">
        <v>40.6</v>
      </c>
      <c r="H304" s="16">
        <v>0</v>
      </c>
      <c r="I304" s="4">
        <f t="shared" si="43"/>
        <v>113115</v>
      </c>
      <c r="J304" s="51">
        <f t="shared" si="44"/>
        <v>154</v>
      </c>
      <c r="K304" s="7">
        <f t="shared" si="40"/>
        <v>35.697781885397411</v>
      </c>
      <c r="L304" s="10">
        <f t="shared" si="38"/>
        <v>9.8576051779935281E-2</v>
      </c>
      <c r="M304" s="9" t="s">
        <v>61</v>
      </c>
      <c r="N304" s="45">
        <f t="shared" si="42"/>
        <v>6252.4000000000005</v>
      </c>
      <c r="O304" s="7" t="str">
        <f t="shared" si="45"/>
        <v>N/A</v>
      </c>
      <c r="Q304" s="43">
        <f t="shared" si="39"/>
        <v>39.60307528117977</v>
      </c>
      <c r="S304" s="9">
        <f t="shared" si="41"/>
        <v>154</v>
      </c>
    </row>
    <row r="305" spans="1:19">
      <c r="A305" s="3">
        <v>39921</v>
      </c>
      <c r="B305" s="4">
        <v>134974</v>
      </c>
      <c r="C305" s="5">
        <v>343.4</v>
      </c>
      <c r="D305" s="6">
        <v>8.0009999999999994</v>
      </c>
      <c r="E305" s="11">
        <v>3.4990000000000001</v>
      </c>
      <c r="F305" s="8">
        <v>28</v>
      </c>
      <c r="G305" s="16">
        <v>42.8</v>
      </c>
      <c r="H305" s="16">
        <v>0</v>
      </c>
      <c r="I305" s="4">
        <f t="shared" si="43"/>
        <v>113459</v>
      </c>
      <c r="J305" s="51">
        <f t="shared" si="44"/>
        <v>344</v>
      </c>
      <c r="K305" s="7">
        <f t="shared" si="40"/>
        <v>42.919635045619295</v>
      </c>
      <c r="L305" s="10">
        <f t="shared" si="38"/>
        <v>8.1537565521258015E-2</v>
      </c>
      <c r="M305" s="9" t="s">
        <v>158</v>
      </c>
      <c r="N305" s="45">
        <f t="shared" si="42"/>
        <v>14723.199999999999</v>
      </c>
      <c r="O305" s="7" t="str">
        <f t="shared" si="45"/>
        <v>N/A</v>
      </c>
      <c r="Q305" s="43">
        <f t="shared" si="39"/>
        <v>39.59262332496845</v>
      </c>
      <c r="S305" s="9">
        <f t="shared" si="41"/>
        <v>344</v>
      </c>
    </row>
    <row r="306" spans="1:19">
      <c r="A306" s="3">
        <v>39922</v>
      </c>
      <c r="B306" s="4">
        <v>135399</v>
      </c>
      <c r="C306" s="5">
        <v>425</v>
      </c>
      <c r="D306" s="6">
        <v>10.175000000000001</v>
      </c>
      <c r="E306" s="11">
        <v>3.4689999999999999</v>
      </c>
      <c r="F306" s="8">
        <v>35.299999999999997</v>
      </c>
      <c r="G306" s="16">
        <v>44.6</v>
      </c>
      <c r="H306" s="16">
        <v>32</v>
      </c>
      <c r="I306" s="4">
        <f t="shared" si="43"/>
        <v>113884</v>
      </c>
      <c r="J306" s="51">
        <f t="shared" si="44"/>
        <v>425</v>
      </c>
      <c r="K306" s="7">
        <f t="shared" si="40"/>
        <v>41.769041769041763</v>
      </c>
      <c r="L306" s="10">
        <f t="shared" si="38"/>
        <v>8.3058823529411754E-2</v>
      </c>
      <c r="M306" s="9" t="s">
        <v>61</v>
      </c>
      <c r="N306" s="45">
        <f t="shared" si="42"/>
        <v>18955</v>
      </c>
      <c r="O306" s="7">
        <f t="shared" si="45"/>
        <v>2.4911176470588234</v>
      </c>
      <c r="Q306" s="43">
        <f t="shared" si="39"/>
        <v>40.128819566686154</v>
      </c>
      <c r="S306" s="9">
        <f t="shared" si="41"/>
        <v>425</v>
      </c>
    </row>
    <row r="307" spans="1:19">
      <c r="A307" s="3">
        <v>39927</v>
      </c>
      <c r="B307" s="4">
        <v>135809</v>
      </c>
      <c r="C307" s="5">
        <v>410.5</v>
      </c>
      <c r="D307" s="90">
        <v>9.8179999999999996</v>
      </c>
      <c r="E307" s="11">
        <v>3.7989999999999999</v>
      </c>
      <c r="F307" s="8">
        <v>37.270000000000003</v>
      </c>
      <c r="G307" s="16">
        <v>42.3</v>
      </c>
      <c r="H307" s="16">
        <v>17</v>
      </c>
      <c r="I307" s="4">
        <f t="shared" si="43"/>
        <v>114294</v>
      </c>
      <c r="J307" s="51">
        <f t="shared" si="44"/>
        <v>410</v>
      </c>
      <c r="K307" s="7">
        <f t="shared" si="40"/>
        <v>41.810959462212267</v>
      </c>
      <c r="L307" s="10">
        <f t="shared" si="38"/>
        <v>9.0791717417783205E-2</v>
      </c>
      <c r="M307" s="9" t="s">
        <v>254</v>
      </c>
      <c r="N307" s="45">
        <f t="shared" si="42"/>
        <v>17343</v>
      </c>
      <c r="O307" s="7">
        <f t="shared" si="45"/>
        <v>2.4885919610231433</v>
      </c>
      <c r="Q307" s="43">
        <f t="shared" si="39"/>
        <v>42.166545425624442</v>
      </c>
      <c r="S307" s="9">
        <f t="shared" si="41"/>
        <v>410</v>
      </c>
    </row>
    <row r="308" spans="1:19">
      <c r="A308" s="3">
        <v>39931</v>
      </c>
      <c r="B308" s="4">
        <v>136237</v>
      </c>
      <c r="C308" s="5">
        <f>837.8-C307</f>
        <v>427.29999999999995</v>
      </c>
      <c r="D308" s="6">
        <v>9.7919999999999998</v>
      </c>
      <c r="E308" s="11">
        <v>3.6789999999999998</v>
      </c>
      <c r="F308" s="8">
        <v>36.020000000000003</v>
      </c>
      <c r="G308" s="16">
        <v>42.5</v>
      </c>
      <c r="H308" s="16">
        <v>40</v>
      </c>
      <c r="I308" s="4">
        <f t="shared" si="43"/>
        <v>114722</v>
      </c>
      <c r="J308" s="51">
        <f t="shared" si="44"/>
        <v>428</v>
      </c>
      <c r="K308" s="7">
        <f t="shared" si="40"/>
        <v>43.637663398692808</v>
      </c>
      <c r="L308" s="10">
        <f t="shared" si="38"/>
        <v>8.4296747016147922E-2</v>
      </c>
      <c r="M308" s="9" t="s">
        <v>160</v>
      </c>
      <c r="N308" s="45">
        <f t="shared" si="42"/>
        <v>18190</v>
      </c>
      <c r="O308" s="7">
        <f t="shared" si="45"/>
        <v>3.0246393634448872</v>
      </c>
      <c r="Q308" s="43">
        <f t="shared" si="39"/>
        <v>42.40588820998228</v>
      </c>
      <c r="S308" s="9">
        <f t="shared" si="41"/>
        <v>428</v>
      </c>
    </row>
    <row r="309" spans="1:19">
      <c r="A309" s="3">
        <v>39935</v>
      </c>
      <c r="B309" s="4">
        <v>136663</v>
      </c>
      <c r="C309" s="5">
        <v>426</v>
      </c>
      <c r="D309" s="6">
        <v>10.47</v>
      </c>
      <c r="E309" s="11">
        <v>3.649</v>
      </c>
      <c r="F309" s="8">
        <v>38.21</v>
      </c>
      <c r="G309" s="16">
        <v>43.3</v>
      </c>
      <c r="H309" s="16">
        <v>40</v>
      </c>
      <c r="I309" s="4">
        <f t="shared" si="43"/>
        <v>115148</v>
      </c>
      <c r="J309" s="51">
        <f t="shared" si="44"/>
        <v>426</v>
      </c>
      <c r="K309" s="7">
        <f t="shared" si="40"/>
        <v>40.687679083094551</v>
      </c>
      <c r="L309" s="10">
        <f t="shared" si="38"/>
        <v>8.9694835680751178E-2</v>
      </c>
      <c r="M309" s="9" t="s">
        <v>160</v>
      </c>
      <c r="N309" s="45">
        <f t="shared" si="42"/>
        <v>18445.8</v>
      </c>
      <c r="O309" s="7">
        <f t="shared" si="45"/>
        <v>2.4130985915492964</v>
      </c>
      <c r="Q309" s="43">
        <f t="shared" si="39"/>
        <v>42.045433981333211</v>
      </c>
      <c r="S309" s="9">
        <f t="shared" si="41"/>
        <v>426</v>
      </c>
    </row>
    <row r="310" spans="1:19">
      <c r="A310" s="3">
        <v>39940</v>
      </c>
      <c r="B310" s="4">
        <v>137079</v>
      </c>
      <c r="C310" s="5">
        <v>416.2</v>
      </c>
      <c r="D310" s="90">
        <v>9.2189999999999994</v>
      </c>
      <c r="E310" s="11">
        <v>3.7389999999999999</v>
      </c>
      <c r="F310" s="8">
        <v>34.47</v>
      </c>
      <c r="G310" s="16">
        <v>44.2</v>
      </c>
      <c r="H310" s="16">
        <v>0</v>
      </c>
      <c r="I310" s="4">
        <f t="shared" si="43"/>
        <v>115564</v>
      </c>
      <c r="J310" s="51">
        <f t="shared" si="44"/>
        <v>416</v>
      </c>
      <c r="K310" s="7">
        <f t="shared" si="40"/>
        <v>45.145894348627834</v>
      </c>
      <c r="L310" s="10">
        <f t="shared" si="38"/>
        <v>8.2820759250360407E-2</v>
      </c>
      <c r="M310" s="9" t="s">
        <v>254</v>
      </c>
      <c r="N310" s="45">
        <f t="shared" si="42"/>
        <v>18387.2</v>
      </c>
      <c r="O310" s="7" t="str">
        <f t="shared" si="45"/>
        <v>N/A</v>
      </c>
      <c r="Q310" s="43">
        <f t="shared" si="39"/>
        <v>43.157078943471731</v>
      </c>
      <c r="S310" s="9">
        <f t="shared" si="41"/>
        <v>416</v>
      </c>
    </row>
    <row r="311" spans="1:19">
      <c r="A311" s="3">
        <v>39945</v>
      </c>
      <c r="B311" s="4">
        <v>137472</v>
      </c>
      <c r="C311" s="5">
        <v>392.4</v>
      </c>
      <c r="D311" s="90">
        <v>8.468</v>
      </c>
      <c r="E311" s="11">
        <v>3.7789999999999999</v>
      </c>
      <c r="F311" s="8">
        <v>31.97</v>
      </c>
      <c r="G311" s="16">
        <v>45.4</v>
      </c>
      <c r="H311" s="16">
        <v>0</v>
      </c>
      <c r="I311" s="4">
        <f t="shared" si="43"/>
        <v>115957</v>
      </c>
      <c r="J311" s="51">
        <f t="shared" si="44"/>
        <v>393</v>
      </c>
      <c r="K311" s="7">
        <f t="shared" si="40"/>
        <v>46.339159187529518</v>
      </c>
      <c r="L311" s="10">
        <f t="shared" si="38"/>
        <v>8.1472986748216111E-2</v>
      </c>
      <c r="M311" s="9" t="s">
        <v>254</v>
      </c>
      <c r="N311" s="45">
        <f t="shared" si="42"/>
        <v>17842.2</v>
      </c>
      <c r="O311" s="7" t="str">
        <f t="shared" si="45"/>
        <v>N/A</v>
      </c>
      <c r="Q311" s="43">
        <f t="shared" si="39"/>
        <v>44.057577539750639</v>
      </c>
      <c r="S311" s="9">
        <f t="shared" si="41"/>
        <v>393</v>
      </c>
    </row>
    <row r="312" spans="1:19">
      <c r="A312" s="3">
        <v>39948</v>
      </c>
      <c r="B312" s="4">
        <v>137931</v>
      </c>
      <c r="C312" s="5">
        <v>459</v>
      </c>
      <c r="D312" s="6">
        <v>10.304</v>
      </c>
      <c r="E312" s="11">
        <v>3.4590000000000001</v>
      </c>
      <c r="F312" s="8">
        <v>35.64</v>
      </c>
      <c r="G312" s="16">
        <v>45.6</v>
      </c>
      <c r="H312" s="16">
        <v>39</v>
      </c>
      <c r="I312" s="4">
        <f t="shared" si="43"/>
        <v>116416</v>
      </c>
      <c r="J312" s="51">
        <f t="shared" si="44"/>
        <v>459</v>
      </c>
      <c r="K312" s="7">
        <f t="shared" si="40"/>
        <v>44.545807453416145</v>
      </c>
      <c r="L312" s="10">
        <f t="shared" si="38"/>
        <v>7.7647058823529416E-2</v>
      </c>
      <c r="M312" s="9" t="s">
        <v>61</v>
      </c>
      <c r="N312" s="45">
        <f t="shared" si="42"/>
        <v>20930.400000000001</v>
      </c>
      <c r="O312" s="7">
        <f t="shared" si="45"/>
        <v>2.4715032679738567</v>
      </c>
      <c r="Q312" s="43">
        <f t="shared" si="39"/>
        <v>45.343620329857835</v>
      </c>
      <c r="S312" s="9">
        <f t="shared" si="41"/>
        <v>459</v>
      </c>
    </row>
    <row r="313" spans="1:19">
      <c r="A313" s="3">
        <v>39953</v>
      </c>
      <c r="B313" s="4">
        <v>138305</v>
      </c>
      <c r="C313" s="5">
        <v>374.1</v>
      </c>
      <c r="D313" s="90">
        <v>8.2089999999999996</v>
      </c>
      <c r="E313" s="11">
        <v>3.7490000000000001</v>
      </c>
      <c r="F313" s="8">
        <v>30.78</v>
      </c>
      <c r="G313" s="16">
        <v>47.4</v>
      </c>
      <c r="H313" s="16">
        <v>0</v>
      </c>
      <c r="I313" s="4">
        <f t="shared" si="43"/>
        <v>116790</v>
      </c>
      <c r="J313" s="51">
        <f t="shared" si="44"/>
        <v>374</v>
      </c>
      <c r="K313" s="7">
        <f t="shared" si="40"/>
        <v>45.571933244000491</v>
      </c>
      <c r="L313" s="10">
        <f t="shared" si="38"/>
        <v>8.2277465918203688E-2</v>
      </c>
      <c r="M313" s="9" t="s">
        <v>254</v>
      </c>
      <c r="N313" s="45">
        <f t="shared" si="42"/>
        <v>17727.599999999999</v>
      </c>
      <c r="O313" s="7" t="str">
        <f t="shared" si="45"/>
        <v>N/A</v>
      </c>
      <c r="Q313" s="43">
        <f t="shared" si="39"/>
        <v>45.485633294982051</v>
      </c>
      <c r="S313" s="9">
        <f t="shared" si="41"/>
        <v>374</v>
      </c>
    </row>
    <row r="314" spans="1:19">
      <c r="A314" s="3">
        <v>39956</v>
      </c>
      <c r="B314" s="4">
        <v>138704</v>
      </c>
      <c r="C314" s="5">
        <v>399.2</v>
      </c>
      <c r="D314" s="90">
        <v>8.0069999999999997</v>
      </c>
      <c r="E314" s="11">
        <v>3.7989999999999999</v>
      </c>
      <c r="F314" s="8">
        <v>30.42</v>
      </c>
      <c r="G314" s="16">
        <v>47.4</v>
      </c>
      <c r="H314" s="16">
        <v>0</v>
      </c>
      <c r="I314" s="4">
        <f t="shared" si="43"/>
        <v>117189</v>
      </c>
      <c r="J314" s="51">
        <f t="shared" si="44"/>
        <v>399</v>
      </c>
      <c r="K314" s="7">
        <f t="shared" si="40"/>
        <v>49.856375671287623</v>
      </c>
      <c r="L314" s="10">
        <f t="shared" si="38"/>
        <v>7.6202404809619248E-2</v>
      </c>
      <c r="M314" s="9" t="s">
        <v>254</v>
      </c>
      <c r="N314" s="45">
        <f t="shared" si="42"/>
        <v>18912.599999999999</v>
      </c>
      <c r="O314" s="7" t="str">
        <f t="shared" si="45"/>
        <v>N/A</v>
      </c>
      <c r="Q314" s="43">
        <f t="shared" si="39"/>
        <v>46.658038789568081</v>
      </c>
      <c r="S314" s="9">
        <f t="shared" si="41"/>
        <v>399</v>
      </c>
    </row>
    <row r="315" spans="1:19">
      <c r="A315" s="3">
        <v>39962</v>
      </c>
      <c r="B315" s="4">
        <v>139088</v>
      </c>
      <c r="C315" s="5">
        <v>383.9</v>
      </c>
      <c r="D315" s="90">
        <v>9.6379999999999999</v>
      </c>
      <c r="E315" s="11">
        <v>3.7989999999999999</v>
      </c>
      <c r="F315" s="8">
        <v>36.58</v>
      </c>
      <c r="G315" s="16">
        <v>42.8</v>
      </c>
      <c r="H315" s="16">
        <v>12</v>
      </c>
      <c r="I315" s="4">
        <f t="shared" si="43"/>
        <v>117573</v>
      </c>
      <c r="J315" s="51">
        <f t="shared" si="44"/>
        <v>384</v>
      </c>
      <c r="K315" s="7">
        <f t="shared" si="40"/>
        <v>39.831915335131768</v>
      </c>
      <c r="L315" s="10">
        <f t="shared" si="38"/>
        <v>9.5285230528783543E-2</v>
      </c>
      <c r="M315" s="9" t="s">
        <v>254</v>
      </c>
      <c r="N315" s="45">
        <f t="shared" si="42"/>
        <v>16435.199999999997</v>
      </c>
      <c r="O315" s="7">
        <f t="shared" si="45"/>
        <v>2.563265954675698</v>
      </c>
      <c r="Q315" s="43">
        <f t="shared" si="39"/>
        <v>45.086741416806625</v>
      </c>
      <c r="S315" s="9">
        <f t="shared" si="41"/>
        <v>384</v>
      </c>
    </row>
    <row r="316" spans="1:19">
      <c r="A316" s="3">
        <v>39967</v>
      </c>
      <c r="B316" s="4">
        <v>139556</v>
      </c>
      <c r="C316" s="5">
        <v>467.8</v>
      </c>
      <c r="D316" s="6">
        <v>8.85</v>
      </c>
      <c r="E316" s="11">
        <v>3.6989999999999998</v>
      </c>
      <c r="F316" s="8">
        <v>32.74</v>
      </c>
      <c r="G316" s="16">
        <v>47.1</v>
      </c>
      <c r="H316" s="16">
        <v>34</v>
      </c>
      <c r="I316" s="4">
        <f t="shared" si="43"/>
        <v>118041</v>
      </c>
      <c r="J316" s="51">
        <f t="shared" si="44"/>
        <v>468</v>
      </c>
      <c r="K316" s="7">
        <f t="shared" si="40"/>
        <v>52.858757062146893</v>
      </c>
      <c r="L316" s="10">
        <f t="shared" si="38"/>
        <v>6.9987174005985461E-2</v>
      </c>
      <c r="M316" s="9" t="s">
        <v>160</v>
      </c>
      <c r="N316" s="45">
        <f t="shared" si="42"/>
        <v>22042.799999999999</v>
      </c>
      <c r="O316" s="7">
        <f t="shared" si="45"/>
        <v>3.693223599828988</v>
      </c>
      <c r="Q316" s="43">
        <f t="shared" si="39"/>
        <v>47.515682689522095</v>
      </c>
      <c r="S316" s="9">
        <f t="shared" si="41"/>
        <v>468</v>
      </c>
    </row>
    <row r="317" spans="1:19">
      <c r="A317" s="3">
        <v>39969</v>
      </c>
      <c r="B317" s="4">
        <v>139949</v>
      </c>
      <c r="C317" s="5">
        <v>393.1</v>
      </c>
      <c r="D317" s="6">
        <v>9.2029999999999994</v>
      </c>
      <c r="E317" s="11">
        <v>3.4790000000000001</v>
      </c>
      <c r="F317" s="8">
        <v>32.020000000000003</v>
      </c>
      <c r="G317" s="16">
        <v>46.2</v>
      </c>
      <c r="I317" s="4">
        <f t="shared" si="43"/>
        <v>118434</v>
      </c>
      <c r="J317" s="51">
        <f t="shared" si="44"/>
        <v>393</v>
      </c>
      <c r="K317" s="7">
        <f t="shared" si="40"/>
        <v>42.714332282951219</v>
      </c>
      <c r="L317" s="10">
        <f t="shared" si="38"/>
        <v>8.1455100483337581E-2</v>
      </c>
      <c r="M317" s="9" t="s">
        <v>61</v>
      </c>
      <c r="N317" s="45">
        <f t="shared" si="42"/>
        <v>18156.600000000002</v>
      </c>
      <c r="O317" s="7" t="str">
        <f t="shared" si="45"/>
        <v>N/A</v>
      </c>
      <c r="Q317" s="43">
        <f t="shared" si="39"/>
        <v>45.135001560076624</v>
      </c>
      <c r="S317" s="9">
        <f t="shared" si="41"/>
        <v>393</v>
      </c>
    </row>
    <row r="318" spans="1:19">
      <c r="A318" s="3">
        <v>39974</v>
      </c>
      <c r="B318" s="4">
        <v>140323</v>
      </c>
      <c r="C318" s="5">
        <v>374.4</v>
      </c>
      <c r="D318" s="90">
        <v>9.3849999999999998</v>
      </c>
      <c r="E318" s="11">
        <v>3.7290000000000001</v>
      </c>
      <c r="F318" s="8">
        <v>34.78</v>
      </c>
      <c r="G318" s="16">
        <v>44.6</v>
      </c>
      <c r="H318" s="16">
        <v>0</v>
      </c>
      <c r="I318" s="4">
        <f t="shared" si="43"/>
        <v>118808</v>
      </c>
      <c r="J318" s="51">
        <f t="shared" si="44"/>
        <v>374</v>
      </c>
      <c r="K318" s="7">
        <f t="shared" si="40"/>
        <v>39.893446989877461</v>
      </c>
      <c r="L318" s="10">
        <f t="shared" si="38"/>
        <v>9.2895299145299148E-2</v>
      </c>
      <c r="M318" s="9" t="s">
        <v>254</v>
      </c>
      <c r="N318" s="45">
        <f t="shared" si="42"/>
        <v>16680.400000000001</v>
      </c>
      <c r="O318" s="7" t="str">
        <f t="shared" si="45"/>
        <v>N/A</v>
      </c>
      <c r="Q318" s="43">
        <f t="shared" si="39"/>
        <v>45.155512111658517</v>
      </c>
      <c r="S318" s="9">
        <f t="shared" si="41"/>
        <v>374</v>
      </c>
    </row>
    <row r="319" spans="1:19">
      <c r="A319" s="3">
        <v>39977</v>
      </c>
      <c r="B319" s="4">
        <v>140788</v>
      </c>
      <c r="C319" s="5">
        <v>464.9</v>
      </c>
      <c r="D319" s="6">
        <v>9.2430000000000003</v>
      </c>
      <c r="E319" s="11">
        <v>3.4790000000000001</v>
      </c>
      <c r="F319" s="8">
        <v>32.159999999999997</v>
      </c>
      <c r="G319" s="16">
        <v>46.8</v>
      </c>
      <c r="H319" s="16">
        <v>10</v>
      </c>
      <c r="I319" s="4">
        <f t="shared" si="43"/>
        <v>119273</v>
      </c>
      <c r="J319" s="51">
        <f t="shared" si="44"/>
        <v>465</v>
      </c>
      <c r="K319" s="7">
        <f t="shared" si="40"/>
        <v>50.29752244942118</v>
      </c>
      <c r="L319" s="10">
        <f t="shared" si="38"/>
        <v>6.9176166917616688E-2</v>
      </c>
      <c r="M319" s="9" t="s">
        <v>61</v>
      </c>
      <c r="N319" s="45">
        <f t="shared" si="42"/>
        <v>21762</v>
      </c>
      <c r="O319" s="7">
        <f t="shared" si="45"/>
        <v>2.8558169498816959</v>
      </c>
      <c r="Q319" s="43">
        <f t="shared" si="39"/>
        <v>44.30176724074996</v>
      </c>
      <c r="S319" s="9">
        <f t="shared" si="41"/>
        <v>465</v>
      </c>
    </row>
    <row r="320" spans="1:19">
      <c r="A320" s="3">
        <v>39982</v>
      </c>
      <c r="B320" s="4">
        <v>141117</v>
      </c>
      <c r="C320" s="5">
        <v>329.2</v>
      </c>
      <c r="D320" s="90">
        <v>7.8520000000000003</v>
      </c>
      <c r="E320" s="11">
        <v>3.7789999999999999</v>
      </c>
      <c r="F320" s="8">
        <v>29.68</v>
      </c>
      <c r="G320" s="16">
        <v>43.3</v>
      </c>
      <c r="H320" s="16">
        <v>0</v>
      </c>
      <c r="I320" s="4">
        <f t="shared" si="43"/>
        <v>119602</v>
      </c>
      <c r="J320" s="51">
        <f t="shared" si="44"/>
        <v>329</v>
      </c>
      <c r="K320" s="7">
        <f t="shared" si="40"/>
        <v>41.925624044829341</v>
      </c>
      <c r="L320" s="10">
        <f t="shared" si="38"/>
        <v>9.0157958687727829E-2</v>
      </c>
      <c r="M320" s="9" t="s">
        <v>254</v>
      </c>
      <c r="N320" s="45">
        <f t="shared" si="42"/>
        <v>14245.699999999999</v>
      </c>
      <c r="O320" s="7" t="str">
        <f t="shared" si="45"/>
        <v>N/A</v>
      </c>
      <c r="Q320" s="43">
        <f t="shared" si="39"/>
        <v>44.038864494709323</v>
      </c>
      <c r="S320" s="9">
        <f t="shared" si="41"/>
        <v>329</v>
      </c>
    </row>
    <row r="321" spans="1:19">
      <c r="A321" s="3">
        <v>39987</v>
      </c>
      <c r="B321" s="4">
        <v>141524</v>
      </c>
      <c r="C321" s="5">
        <v>406.2</v>
      </c>
      <c r="D321" s="90">
        <v>9.9130000000000003</v>
      </c>
      <c r="E321" s="11">
        <v>3.7789999999999999</v>
      </c>
      <c r="F321" s="8">
        <v>37.46</v>
      </c>
      <c r="G321" s="16">
        <v>44.3</v>
      </c>
      <c r="H321" s="16">
        <v>0</v>
      </c>
      <c r="I321" s="4">
        <f t="shared" si="43"/>
        <v>120009</v>
      </c>
      <c r="J321" s="51">
        <f t="shared" si="44"/>
        <v>407</v>
      </c>
      <c r="K321" s="7">
        <f t="shared" si="40"/>
        <v>40.97649551094522</v>
      </c>
      <c r="L321" s="10">
        <f t="shared" si="38"/>
        <v>9.2220580994583953E-2</v>
      </c>
      <c r="M321" s="9" t="s">
        <v>254</v>
      </c>
      <c r="N321" s="45">
        <f t="shared" si="42"/>
        <v>18030.099999999999</v>
      </c>
      <c r="O321" s="7" t="str">
        <f t="shared" si="45"/>
        <v>N/A</v>
      </c>
      <c r="Q321" s="43">
        <f t="shared" si="39"/>
        <v>44.399880668398588</v>
      </c>
      <c r="S321" s="9">
        <f t="shared" si="41"/>
        <v>407</v>
      </c>
    </row>
    <row r="322" spans="1:19">
      <c r="A322" s="3">
        <v>39991</v>
      </c>
      <c r="B322" s="4">
        <v>141982</v>
      </c>
      <c r="C322" s="5">
        <v>458.8</v>
      </c>
      <c r="D322" s="6">
        <v>10.010999999999999</v>
      </c>
      <c r="E322" s="11">
        <v>3.4689999999999999</v>
      </c>
      <c r="F322" s="8">
        <v>34.729999999999997</v>
      </c>
      <c r="G322" s="16">
        <v>44.7</v>
      </c>
      <c r="H322" s="16">
        <v>11</v>
      </c>
      <c r="I322" s="4">
        <f t="shared" si="43"/>
        <v>120467</v>
      </c>
      <c r="J322" s="51">
        <f t="shared" si="44"/>
        <v>458</v>
      </c>
      <c r="K322" s="7">
        <f t="shared" si="40"/>
        <v>45.829587453800826</v>
      </c>
      <c r="L322" s="10">
        <f t="shared" si="38"/>
        <v>7.5697471665213595E-2</v>
      </c>
      <c r="M322" s="9" t="s">
        <v>228</v>
      </c>
      <c r="N322" s="45">
        <f t="shared" si="42"/>
        <v>20472.600000000002</v>
      </c>
      <c r="O322" s="7">
        <f t="shared" si="45"/>
        <v>2.1290196163905843</v>
      </c>
      <c r="Q322" s="43">
        <f t="shared" si="39"/>
        <v>42.910569003191796</v>
      </c>
      <c r="S322" s="9">
        <f t="shared" si="41"/>
        <v>458</v>
      </c>
    </row>
    <row r="323" spans="1:19">
      <c r="A323" s="3">
        <v>39996</v>
      </c>
      <c r="B323" s="4">
        <v>142361</v>
      </c>
      <c r="C323" s="5">
        <v>378.9</v>
      </c>
      <c r="D323" s="90">
        <v>8.2550000000000008</v>
      </c>
      <c r="E323" s="11">
        <v>3.7490000000000001</v>
      </c>
      <c r="F323" s="8">
        <v>30.95</v>
      </c>
      <c r="G323" s="16">
        <v>46.8</v>
      </c>
      <c r="H323" s="16">
        <v>0</v>
      </c>
      <c r="I323" s="4">
        <f t="shared" si="43"/>
        <v>120846</v>
      </c>
      <c r="J323" s="51">
        <f t="shared" si="44"/>
        <v>379</v>
      </c>
      <c r="K323" s="7">
        <f t="shared" si="40"/>
        <v>45.899454875832824</v>
      </c>
      <c r="L323" s="10">
        <f t="shared" ref="L323:L386" si="46">F323/C323</f>
        <v>8.1683821588809713E-2</v>
      </c>
      <c r="M323" s="9" t="s">
        <v>254</v>
      </c>
      <c r="N323" s="45">
        <f t="shared" si="42"/>
        <v>17737.2</v>
      </c>
      <c r="O323" s="7" t="str">
        <f t="shared" si="45"/>
        <v>N/A</v>
      </c>
      <c r="Q323" s="43">
        <f t="shared" si="39"/>
        <v>44.235179280192959</v>
      </c>
      <c r="S323" s="9">
        <f t="shared" si="41"/>
        <v>379</v>
      </c>
    </row>
    <row r="324" spans="1:19">
      <c r="A324" s="3">
        <v>40002</v>
      </c>
      <c r="B324" s="4">
        <v>142820</v>
      </c>
      <c r="C324" s="5">
        <v>458.4</v>
      </c>
      <c r="D324" s="90">
        <v>10.491</v>
      </c>
      <c r="E324" s="11">
        <v>3.6989999999999998</v>
      </c>
      <c r="F324" s="8">
        <v>38.81</v>
      </c>
      <c r="G324" s="16">
        <v>44.7</v>
      </c>
      <c r="H324" s="16">
        <v>27</v>
      </c>
      <c r="I324" s="4">
        <f t="shared" si="43"/>
        <v>121305</v>
      </c>
      <c r="J324" s="51">
        <f t="shared" si="44"/>
        <v>459</v>
      </c>
      <c r="K324" s="7">
        <f t="shared" si="40"/>
        <v>43.694595367457822</v>
      </c>
      <c r="L324" s="10">
        <f t="shared" si="46"/>
        <v>8.4664048865619554E-2</v>
      </c>
      <c r="M324" s="9" t="s">
        <v>254</v>
      </c>
      <c r="N324" s="45">
        <f t="shared" si="42"/>
        <v>20517.300000000003</v>
      </c>
      <c r="O324" s="7">
        <f t="shared" si="45"/>
        <v>2.026925392670158</v>
      </c>
      <c r="Q324" s="43">
        <f t="shared" si="39"/>
        <v>45.141212565697153</v>
      </c>
      <c r="S324" s="9">
        <f t="shared" si="41"/>
        <v>459</v>
      </c>
    </row>
    <row r="325" spans="1:19">
      <c r="A325" s="3">
        <v>40008</v>
      </c>
      <c r="B325" s="4">
        <v>143348</v>
      </c>
      <c r="C325" s="5">
        <v>528.20000000000005</v>
      </c>
      <c r="D325" s="90">
        <v>10.888999999999999</v>
      </c>
      <c r="E325" s="11">
        <v>3.879</v>
      </c>
      <c r="F325" s="8">
        <v>42.24</v>
      </c>
      <c r="G325" s="91">
        <v>48.9</v>
      </c>
      <c r="H325" s="16">
        <v>64</v>
      </c>
      <c r="I325" s="4">
        <f t="shared" si="43"/>
        <v>121833</v>
      </c>
      <c r="J325" s="51">
        <f t="shared" si="44"/>
        <v>528</v>
      </c>
      <c r="K325" s="7">
        <f t="shared" si="40"/>
        <v>48.507668289099101</v>
      </c>
      <c r="L325" s="10">
        <f t="shared" si="46"/>
        <v>7.9969708443771298E-2</v>
      </c>
      <c r="M325" s="9" t="s">
        <v>254</v>
      </c>
      <c r="N325" s="45">
        <f>IF(G325&gt;0,(G325*451),"N/A")</f>
        <v>22053.899999999998</v>
      </c>
      <c r="O325" s="7">
        <f t="shared" si="45"/>
        <v>2.3303790230973114</v>
      </c>
      <c r="Q325" s="43">
        <f t="shared" ref="Q325:Q388" si="47">AVERAGE(K323:K325)</f>
        <v>46.033906177463244</v>
      </c>
      <c r="S325" s="9">
        <f t="shared" si="41"/>
        <v>528</v>
      </c>
    </row>
    <row r="326" spans="1:19">
      <c r="A326" s="3">
        <v>40012</v>
      </c>
      <c r="B326" s="4">
        <v>143785</v>
      </c>
      <c r="C326" s="5">
        <v>436.3</v>
      </c>
      <c r="D326" s="90">
        <v>10.747</v>
      </c>
      <c r="E326" s="11">
        <v>4.0190000000000001</v>
      </c>
      <c r="F326" s="8">
        <v>43.19</v>
      </c>
      <c r="G326" s="16">
        <v>42.4</v>
      </c>
      <c r="H326" s="16">
        <v>32</v>
      </c>
      <c r="I326" s="4">
        <f t="shared" si="43"/>
        <v>122270</v>
      </c>
      <c r="J326" s="51">
        <f t="shared" si="44"/>
        <v>437</v>
      </c>
      <c r="K326" s="7">
        <f t="shared" si="40"/>
        <v>40.597376011910299</v>
      </c>
      <c r="L326" s="10">
        <f t="shared" si="46"/>
        <v>9.8991519596607833E-2</v>
      </c>
      <c r="M326" s="9" t="s">
        <v>254</v>
      </c>
      <c r="N326" s="45">
        <f t="shared" si="42"/>
        <v>18528.8</v>
      </c>
      <c r="O326" s="7">
        <f t="shared" si="45"/>
        <v>1.9412282832913146</v>
      </c>
      <c r="Q326" s="43">
        <f t="shared" si="47"/>
        <v>44.266546556155738</v>
      </c>
      <c r="S326" s="9">
        <f t="shared" si="41"/>
        <v>437</v>
      </c>
    </row>
    <row r="327" spans="1:19">
      <c r="A327" s="3">
        <v>40018</v>
      </c>
      <c r="B327" s="4">
        <v>144219</v>
      </c>
      <c r="C327" s="5">
        <v>434.8</v>
      </c>
      <c r="D327" s="90">
        <v>10</v>
      </c>
      <c r="E327" s="11">
        <v>4.0389999999999997</v>
      </c>
      <c r="F327" s="8">
        <v>40.39</v>
      </c>
      <c r="G327" s="16">
        <v>43.1</v>
      </c>
      <c r="H327" s="16">
        <v>41</v>
      </c>
      <c r="I327" s="4">
        <f t="shared" si="43"/>
        <v>122704</v>
      </c>
      <c r="J327" s="51">
        <f t="shared" si="44"/>
        <v>434</v>
      </c>
      <c r="K327" s="7">
        <f t="shared" si="40"/>
        <v>43.480000000000004</v>
      </c>
      <c r="L327" s="10">
        <f t="shared" si="46"/>
        <v>9.289328426862925E-2</v>
      </c>
      <c r="M327" s="9" t="s">
        <v>254</v>
      </c>
      <c r="N327" s="45">
        <f t="shared" si="42"/>
        <v>18705.400000000001</v>
      </c>
      <c r="O327" s="7">
        <f t="shared" si="45"/>
        <v>2.8429622815087399</v>
      </c>
      <c r="Q327" s="43">
        <f t="shared" si="47"/>
        <v>44.195014767003137</v>
      </c>
      <c r="S327" s="9">
        <f t="shared" si="41"/>
        <v>434</v>
      </c>
    </row>
    <row r="328" spans="1:19">
      <c r="A328" s="3">
        <v>40029</v>
      </c>
      <c r="B328" s="4">
        <v>144658</v>
      </c>
      <c r="C328" s="5">
        <v>438.7</v>
      </c>
      <c r="D328" s="90">
        <v>9.2850000000000001</v>
      </c>
      <c r="E328" s="11">
        <v>4.0090000000000003</v>
      </c>
      <c r="F328" s="8">
        <v>37.22</v>
      </c>
      <c r="G328" s="16">
        <v>47.2</v>
      </c>
      <c r="H328" s="16">
        <v>0</v>
      </c>
      <c r="I328" s="4">
        <f t="shared" si="43"/>
        <v>123143</v>
      </c>
      <c r="J328" s="51">
        <f t="shared" si="44"/>
        <v>439</v>
      </c>
      <c r="K328" s="7">
        <f t="shared" si="40"/>
        <v>47.248249865374255</v>
      </c>
      <c r="L328" s="10">
        <f t="shared" si="46"/>
        <v>8.4841577387736497E-2</v>
      </c>
      <c r="M328" s="9" t="s">
        <v>254</v>
      </c>
      <c r="N328" s="45">
        <f t="shared" si="42"/>
        <v>20720.800000000003</v>
      </c>
      <c r="O328" s="7" t="str">
        <f t="shared" si="45"/>
        <v>N/A</v>
      </c>
      <c r="Q328" s="43">
        <f t="shared" si="47"/>
        <v>43.775208625761515</v>
      </c>
      <c r="S328" s="9">
        <f t="shared" si="41"/>
        <v>439</v>
      </c>
    </row>
    <row r="329" spans="1:19">
      <c r="A329" s="3">
        <v>40033</v>
      </c>
      <c r="B329" s="4">
        <v>145144</v>
      </c>
      <c r="C329" s="5">
        <v>485.6</v>
      </c>
      <c r="D329" s="90">
        <v>10.997999999999999</v>
      </c>
      <c r="E329" s="11">
        <v>3.9689999999999999</v>
      </c>
      <c r="F329" s="8">
        <v>43.65</v>
      </c>
      <c r="G329" s="16">
        <v>46.7</v>
      </c>
      <c r="H329" s="16">
        <v>42</v>
      </c>
      <c r="I329" s="4">
        <f t="shared" si="43"/>
        <v>123629</v>
      </c>
      <c r="J329" s="51">
        <f t="shared" si="44"/>
        <v>486</v>
      </c>
      <c r="K329" s="7">
        <f t="shared" si="40"/>
        <v>44.153482451354797</v>
      </c>
      <c r="L329" s="10">
        <f t="shared" si="46"/>
        <v>8.9888797364085657E-2</v>
      </c>
      <c r="M329" s="9" t="s">
        <v>254</v>
      </c>
      <c r="N329" s="45">
        <f t="shared" si="42"/>
        <v>22696.2</v>
      </c>
      <c r="O329" s="7">
        <f t="shared" si="45"/>
        <v>1.8532273476112042</v>
      </c>
      <c r="Q329" s="43">
        <f t="shared" si="47"/>
        <v>44.960577438909688</v>
      </c>
      <c r="S329" s="9">
        <f t="shared" si="41"/>
        <v>486</v>
      </c>
    </row>
    <row r="330" spans="1:19">
      <c r="A330" s="3">
        <v>40038</v>
      </c>
      <c r="B330" s="4">
        <v>145584</v>
      </c>
      <c r="C330" s="5">
        <v>440.4</v>
      </c>
      <c r="D330" s="90">
        <v>8.9019999999999992</v>
      </c>
      <c r="E330" s="11">
        <v>3.9390000000000001</v>
      </c>
      <c r="F330" s="8">
        <v>35.06</v>
      </c>
      <c r="G330" s="16">
        <v>49.2</v>
      </c>
      <c r="H330" s="16">
        <v>0</v>
      </c>
      <c r="I330" s="4">
        <f t="shared" si="43"/>
        <v>124069</v>
      </c>
      <c r="J330" s="51">
        <f t="shared" si="44"/>
        <v>440</v>
      </c>
      <c r="K330" s="7">
        <f t="shared" si="40"/>
        <v>49.472028757582571</v>
      </c>
      <c r="L330" s="10">
        <f t="shared" si="46"/>
        <v>7.960944595821981E-2</v>
      </c>
      <c r="M330" s="9" t="s">
        <v>254</v>
      </c>
      <c r="N330" s="45">
        <f t="shared" si="42"/>
        <v>21648</v>
      </c>
      <c r="O330" s="7" t="str">
        <f t="shared" si="45"/>
        <v>N/A</v>
      </c>
      <c r="Q330" s="43">
        <f t="shared" si="47"/>
        <v>46.957920358103877</v>
      </c>
      <c r="S330" s="9">
        <f t="shared" si="41"/>
        <v>440</v>
      </c>
    </row>
    <row r="331" spans="1:19">
      <c r="A331" s="3">
        <v>40044</v>
      </c>
      <c r="B331" s="4">
        <v>146030</v>
      </c>
      <c r="C331" s="5">
        <v>445.9</v>
      </c>
      <c r="D331" s="6">
        <v>9.0559999999999992</v>
      </c>
      <c r="E331" s="11">
        <v>3.839</v>
      </c>
      <c r="F331" s="8">
        <v>34.770000000000003</v>
      </c>
      <c r="G331" s="16">
        <v>47.2</v>
      </c>
      <c r="H331" s="16">
        <v>34</v>
      </c>
      <c r="I331" s="4">
        <f t="shared" si="43"/>
        <v>124515</v>
      </c>
      <c r="J331" s="51">
        <f t="shared" si="44"/>
        <v>446</v>
      </c>
      <c r="K331" s="7">
        <f t="shared" ref="K331:K394" si="48">IF(C331&gt;0,C331/D331,0)</f>
        <v>49.238074204946997</v>
      </c>
      <c r="L331" s="10">
        <f t="shared" si="46"/>
        <v>7.7977124915900434E-2</v>
      </c>
      <c r="M331" s="9" t="s">
        <v>146</v>
      </c>
      <c r="N331" s="45">
        <f t="shared" si="42"/>
        <v>21051.200000000001</v>
      </c>
      <c r="O331" s="7">
        <f t="shared" si="45"/>
        <v>3.5345225386858043</v>
      </c>
      <c r="Q331" s="43">
        <f t="shared" si="47"/>
        <v>47.621195137961458</v>
      </c>
      <c r="S331" s="9">
        <f t="shared" si="41"/>
        <v>446</v>
      </c>
    </row>
    <row r="332" spans="1:19">
      <c r="A332" s="3">
        <v>40047</v>
      </c>
      <c r="B332" s="4">
        <v>146406</v>
      </c>
      <c r="C332" s="5">
        <v>376.1</v>
      </c>
      <c r="D332" s="90">
        <v>9.3539999999999992</v>
      </c>
      <c r="E332" s="11">
        <v>3.919</v>
      </c>
      <c r="F332" s="8">
        <v>36.659999999999997</v>
      </c>
      <c r="G332" s="16">
        <v>42.4</v>
      </c>
      <c r="H332" s="16">
        <v>9</v>
      </c>
      <c r="I332" s="4">
        <f t="shared" si="43"/>
        <v>124891</v>
      </c>
      <c r="J332" s="51">
        <f t="shared" si="44"/>
        <v>376</v>
      </c>
      <c r="K332" s="7">
        <f t="shared" si="48"/>
        <v>40.207397904639734</v>
      </c>
      <c r="L332" s="10">
        <f t="shared" si="46"/>
        <v>9.7474076043605404E-2</v>
      </c>
      <c r="M332" s="9" t="s">
        <v>254</v>
      </c>
      <c r="N332" s="45">
        <f t="shared" si="42"/>
        <v>15942.4</v>
      </c>
      <c r="O332" s="7">
        <f t="shared" si="45"/>
        <v>2.7698394044137213</v>
      </c>
      <c r="Q332" s="43">
        <f t="shared" si="47"/>
        <v>46.305833622389763</v>
      </c>
      <c r="S332" s="9">
        <f t="shared" si="41"/>
        <v>376</v>
      </c>
    </row>
    <row r="333" spans="1:19">
      <c r="A333" s="3">
        <v>40052</v>
      </c>
      <c r="B333" s="4">
        <v>146877</v>
      </c>
      <c r="C333" s="5">
        <v>470.2</v>
      </c>
      <c r="D333" s="6">
        <v>10.449</v>
      </c>
      <c r="E333" s="11">
        <v>3.7890000000000001</v>
      </c>
      <c r="F333" s="8">
        <v>39.590000000000003</v>
      </c>
      <c r="G333" s="16">
        <v>45.5</v>
      </c>
      <c r="H333" s="16">
        <v>47</v>
      </c>
      <c r="I333" s="4">
        <f t="shared" si="43"/>
        <v>125362</v>
      </c>
      <c r="J333" s="51">
        <f t="shared" si="44"/>
        <v>471</v>
      </c>
      <c r="K333" s="7">
        <f t="shared" si="48"/>
        <v>44.9995214853096</v>
      </c>
      <c r="L333" s="10">
        <f t="shared" si="46"/>
        <v>8.4198213526159096E-2</v>
      </c>
      <c r="M333" s="9" t="s">
        <v>105</v>
      </c>
      <c r="N333" s="45">
        <f t="shared" si="42"/>
        <v>21430.5</v>
      </c>
      <c r="O333" s="7">
        <f t="shared" si="45"/>
        <v>2.4954555508294352</v>
      </c>
      <c r="Q333" s="43">
        <f t="shared" si="47"/>
        <v>44.814997864965449</v>
      </c>
      <c r="S333" s="9">
        <f t="shared" si="41"/>
        <v>471</v>
      </c>
    </row>
    <row r="334" spans="1:19">
      <c r="A334" s="3">
        <v>40059</v>
      </c>
      <c r="B334" s="4">
        <v>147334</v>
      </c>
      <c r="C334" s="5">
        <v>457.9</v>
      </c>
      <c r="D334" s="90">
        <v>10.327</v>
      </c>
      <c r="E334" s="11">
        <v>4.0190000000000001</v>
      </c>
      <c r="F334" s="8">
        <v>41.58</v>
      </c>
      <c r="G334" s="16">
        <v>45.5</v>
      </c>
      <c r="H334" s="16">
        <v>37</v>
      </c>
      <c r="I334" s="4">
        <f t="shared" si="43"/>
        <v>125819</v>
      </c>
      <c r="J334" s="51">
        <f t="shared" si="44"/>
        <v>457</v>
      </c>
      <c r="K334" s="7">
        <f t="shared" si="48"/>
        <v>44.340079403505371</v>
      </c>
      <c r="L334" s="10">
        <f t="shared" si="46"/>
        <v>9.0805852806289583E-2</v>
      </c>
      <c r="M334" s="9" t="s">
        <v>254</v>
      </c>
      <c r="N334" s="45">
        <f t="shared" si="42"/>
        <v>20793.5</v>
      </c>
      <c r="O334" s="7">
        <f t="shared" si="45"/>
        <v>2.4074594889713925</v>
      </c>
      <c r="Q334" s="43">
        <f t="shared" si="47"/>
        <v>43.182332931151564</v>
      </c>
      <c r="S334" s="9">
        <f t="shared" si="41"/>
        <v>457</v>
      </c>
    </row>
    <row r="335" spans="1:19">
      <c r="A335" s="3">
        <v>40064</v>
      </c>
      <c r="B335" s="4">
        <v>147719</v>
      </c>
      <c r="C335" s="5">
        <v>384.6</v>
      </c>
      <c r="D335" s="90">
        <v>7.9139999999999997</v>
      </c>
      <c r="E335" s="11">
        <v>4.0190000000000001</v>
      </c>
      <c r="F335" s="8">
        <v>31.81</v>
      </c>
      <c r="G335" s="16">
        <v>48.8</v>
      </c>
      <c r="H335" s="16">
        <v>0</v>
      </c>
      <c r="I335" s="4">
        <f t="shared" si="43"/>
        <v>126204</v>
      </c>
      <c r="J335" s="51">
        <f t="shared" si="44"/>
        <v>385</v>
      </c>
      <c r="K335" s="7">
        <f t="shared" si="48"/>
        <v>48.597422289613348</v>
      </c>
      <c r="L335" s="10">
        <f t="shared" si="46"/>
        <v>8.270930837233488E-2</v>
      </c>
      <c r="M335" s="9" t="s">
        <v>189</v>
      </c>
      <c r="N335" s="45">
        <f t="shared" si="42"/>
        <v>18788</v>
      </c>
      <c r="O335" s="7" t="str">
        <f t="shared" si="45"/>
        <v>N/A</v>
      </c>
      <c r="Q335" s="43">
        <f t="shared" si="47"/>
        <v>45.979007726142775</v>
      </c>
      <c r="S335" s="9">
        <f t="shared" si="41"/>
        <v>385</v>
      </c>
    </row>
    <row r="336" spans="1:19">
      <c r="A336" s="3">
        <v>40068</v>
      </c>
      <c r="B336" s="4">
        <v>148167</v>
      </c>
      <c r="C336" s="5">
        <v>447.5</v>
      </c>
      <c r="D336" s="90">
        <v>8.8719999999999999</v>
      </c>
      <c r="E336" s="11">
        <v>3.9689999999999999</v>
      </c>
      <c r="F336" s="8">
        <v>35.21</v>
      </c>
      <c r="G336" s="16">
        <v>50.2</v>
      </c>
      <c r="H336" s="16">
        <v>17</v>
      </c>
      <c r="I336" s="4">
        <f t="shared" si="43"/>
        <v>126652</v>
      </c>
      <c r="J336" s="51">
        <f t="shared" si="44"/>
        <v>448</v>
      </c>
      <c r="K336" s="7">
        <f t="shared" si="48"/>
        <v>50.439585211902617</v>
      </c>
      <c r="L336" s="10">
        <f t="shared" si="46"/>
        <v>7.8681564245810062E-2</v>
      </c>
      <c r="M336" s="9" t="s">
        <v>189</v>
      </c>
      <c r="N336" s="45">
        <f t="shared" si="42"/>
        <v>22489.600000000002</v>
      </c>
      <c r="O336" s="7">
        <f t="shared" si="45"/>
        <v>3.36503687150838</v>
      </c>
      <c r="Q336" s="43">
        <f t="shared" si="47"/>
        <v>47.792362301673784</v>
      </c>
      <c r="S336" s="9">
        <f t="shared" si="41"/>
        <v>448</v>
      </c>
    </row>
    <row r="337" spans="1:19">
      <c r="A337" s="3">
        <v>40073</v>
      </c>
      <c r="B337" s="4">
        <v>148617</v>
      </c>
      <c r="C337" s="5">
        <v>450.6</v>
      </c>
      <c r="D337" s="90">
        <v>9.9830000000000005</v>
      </c>
      <c r="E337" s="11">
        <v>3.9590000000000001</v>
      </c>
      <c r="F337" s="8">
        <v>39.520000000000003</v>
      </c>
      <c r="G337" s="16">
        <v>47.6</v>
      </c>
      <c r="H337" s="16">
        <v>31</v>
      </c>
      <c r="I337" s="4">
        <f t="shared" si="43"/>
        <v>127102</v>
      </c>
      <c r="J337" s="51">
        <f t="shared" si="44"/>
        <v>450</v>
      </c>
      <c r="K337" s="7">
        <f t="shared" si="48"/>
        <v>45.136732445156767</v>
      </c>
      <c r="L337" s="10">
        <f t="shared" si="46"/>
        <v>8.7705281846426994E-2</v>
      </c>
      <c r="M337" s="9" t="s">
        <v>189</v>
      </c>
      <c r="N337" s="45">
        <f t="shared" si="42"/>
        <v>21420</v>
      </c>
      <c r="O337" s="7">
        <f t="shared" si="45"/>
        <v>2.6038020417221475</v>
      </c>
      <c r="Q337" s="43">
        <f t="shared" si="47"/>
        <v>48.057913315557585</v>
      </c>
      <c r="S337" s="9">
        <f t="shared" si="41"/>
        <v>450</v>
      </c>
    </row>
    <row r="338" spans="1:19">
      <c r="A338" s="3">
        <v>40077</v>
      </c>
      <c r="B338" s="4">
        <v>149098</v>
      </c>
      <c r="C338" s="5">
        <v>481</v>
      </c>
      <c r="D338" s="6">
        <v>9.3780000000000001</v>
      </c>
      <c r="E338" s="11">
        <v>3.6989999999999998</v>
      </c>
      <c r="F338" s="8">
        <v>34.96</v>
      </c>
      <c r="G338" s="16">
        <v>48.5</v>
      </c>
      <c r="H338" s="16">
        <v>47</v>
      </c>
      <c r="I338" s="4">
        <f t="shared" si="43"/>
        <v>127583</v>
      </c>
      <c r="J338" s="51">
        <f t="shared" si="44"/>
        <v>481</v>
      </c>
      <c r="K338" s="7">
        <f t="shared" si="48"/>
        <v>51.29025378545532</v>
      </c>
      <c r="L338" s="10">
        <f t="shared" si="46"/>
        <v>7.268191268191268E-2</v>
      </c>
      <c r="M338" s="9" t="s">
        <v>59</v>
      </c>
      <c r="N338" s="45">
        <f t="shared" si="42"/>
        <v>23328.5</v>
      </c>
      <c r="O338" s="7">
        <f t="shared" si="45"/>
        <v>3.4383534303534304</v>
      </c>
      <c r="Q338" s="43">
        <f t="shared" si="47"/>
        <v>48.955523814171563</v>
      </c>
      <c r="S338" s="9">
        <f t="shared" si="41"/>
        <v>481</v>
      </c>
    </row>
    <row r="339" spans="1:19">
      <c r="A339" s="3">
        <v>40081</v>
      </c>
      <c r="B339" s="4">
        <v>149478</v>
      </c>
      <c r="C339" s="5">
        <v>379.6</v>
      </c>
      <c r="D339" s="6">
        <v>8.2089999999999996</v>
      </c>
      <c r="E339" s="11">
        <v>3.6989999999999998</v>
      </c>
      <c r="F339" s="8">
        <v>30.37</v>
      </c>
      <c r="G339" s="16">
        <v>49.1</v>
      </c>
      <c r="H339" s="16">
        <v>0</v>
      </c>
      <c r="I339" s="4">
        <f t="shared" si="43"/>
        <v>127963</v>
      </c>
      <c r="J339" s="51">
        <f t="shared" si="44"/>
        <v>380</v>
      </c>
      <c r="K339" s="7">
        <f t="shared" si="48"/>
        <v>46.241929589474971</v>
      </c>
      <c r="L339" s="10">
        <f t="shared" si="46"/>
        <v>8.0005268703898832E-2</v>
      </c>
      <c r="M339" s="9" t="s">
        <v>17</v>
      </c>
      <c r="N339" s="45">
        <f t="shared" si="42"/>
        <v>18658</v>
      </c>
      <c r="O339" s="7" t="str">
        <f t="shared" si="45"/>
        <v>N/A</v>
      </c>
      <c r="Q339" s="43">
        <f t="shared" si="47"/>
        <v>47.556305273362348</v>
      </c>
      <c r="S339" s="9">
        <f t="shared" si="41"/>
        <v>380</v>
      </c>
    </row>
    <row r="340" spans="1:19">
      <c r="A340" s="3">
        <v>40082</v>
      </c>
      <c r="B340" s="4">
        <v>149873</v>
      </c>
      <c r="C340" s="94">
        <v>394.9</v>
      </c>
      <c r="D340" s="6">
        <v>9.3550000000000004</v>
      </c>
      <c r="E340" s="11">
        <v>3.4990000000000001</v>
      </c>
      <c r="F340" s="8">
        <v>32.729999999999997</v>
      </c>
      <c r="G340" s="16">
        <v>45.1</v>
      </c>
      <c r="H340" s="16">
        <v>0</v>
      </c>
      <c r="I340" s="4">
        <f t="shared" si="43"/>
        <v>128358</v>
      </c>
      <c r="J340" s="51">
        <f t="shared" si="44"/>
        <v>395</v>
      </c>
      <c r="K340" s="7">
        <f t="shared" si="48"/>
        <v>42.212720470336713</v>
      </c>
      <c r="L340" s="10">
        <f t="shared" si="46"/>
        <v>8.2881742213218534E-2</v>
      </c>
      <c r="M340" s="9" t="s">
        <v>61</v>
      </c>
      <c r="N340" s="45">
        <f t="shared" si="42"/>
        <v>17814.5</v>
      </c>
      <c r="O340" s="7" t="str">
        <f t="shared" si="45"/>
        <v>N/A</v>
      </c>
      <c r="Q340" s="43">
        <f t="shared" si="47"/>
        <v>46.581634615089001</v>
      </c>
      <c r="S340" s="9">
        <f t="shared" si="41"/>
        <v>395</v>
      </c>
    </row>
    <row r="341" spans="1:19">
      <c r="A341" s="3">
        <v>40087</v>
      </c>
      <c r="B341" s="4">
        <v>150312</v>
      </c>
      <c r="C341" s="5">
        <v>439.2</v>
      </c>
      <c r="D341" s="90">
        <v>10.151</v>
      </c>
      <c r="E341" s="11">
        <v>3.8490000000000002</v>
      </c>
      <c r="F341" s="8">
        <v>39.07</v>
      </c>
      <c r="G341" s="16">
        <v>45.7</v>
      </c>
      <c r="H341" s="16">
        <v>14</v>
      </c>
      <c r="I341" s="4">
        <f t="shared" si="43"/>
        <v>128797</v>
      </c>
      <c r="J341" s="51">
        <f t="shared" si="44"/>
        <v>439</v>
      </c>
      <c r="K341" s="7">
        <f t="shared" si="48"/>
        <v>43.266673234164124</v>
      </c>
      <c r="L341" s="10">
        <f t="shared" si="46"/>
        <v>8.8957194899817849E-2</v>
      </c>
      <c r="M341" s="9" t="s">
        <v>254</v>
      </c>
      <c r="N341" s="45">
        <f t="shared" si="42"/>
        <v>20062.300000000003</v>
      </c>
      <c r="O341" s="7">
        <f t="shared" si="45"/>
        <v>2.072574681238617</v>
      </c>
      <c r="Q341" s="43">
        <f t="shared" si="47"/>
        <v>43.907107764658605</v>
      </c>
      <c r="S341" s="9">
        <f t="shared" si="41"/>
        <v>439</v>
      </c>
    </row>
    <row r="342" spans="1:19">
      <c r="A342" s="3">
        <v>40093</v>
      </c>
      <c r="B342" s="4">
        <v>150722</v>
      </c>
      <c r="C342" s="95">
        <f>B342-B341</f>
        <v>410</v>
      </c>
      <c r="D342" s="6">
        <v>8.6300000000000008</v>
      </c>
      <c r="E342" s="57">
        <f>F342/D342</f>
        <v>3.599073001158748</v>
      </c>
      <c r="F342" s="8">
        <v>31.06</v>
      </c>
      <c r="G342" s="16">
        <v>42.7</v>
      </c>
      <c r="H342" s="16">
        <v>0</v>
      </c>
      <c r="I342" s="4">
        <f t="shared" si="43"/>
        <v>129207</v>
      </c>
      <c r="J342" s="51">
        <f t="shared" si="44"/>
        <v>410</v>
      </c>
      <c r="K342" s="7">
        <f t="shared" si="48"/>
        <v>47.508690614136725</v>
      </c>
      <c r="L342" s="10">
        <f t="shared" si="46"/>
        <v>7.5756097560975608E-2</v>
      </c>
      <c r="M342" s="9" t="s">
        <v>59</v>
      </c>
      <c r="N342" s="45">
        <f t="shared" si="42"/>
        <v>17507</v>
      </c>
      <c r="O342" s="7" t="str">
        <f t="shared" si="45"/>
        <v>N/A</v>
      </c>
      <c r="Q342" s="43">
        <f t="shared" si="47"/>
        <v>44.329361439545856</v>
      </c>
      <c r="S342" s="9">
        <f t="shared" si="41"/>
        <v>410</v>
      </c>
    </row>
    <row r="343" spans="1:19">
      <c r="A343" s="3">
        <v>40096</v>
      </c>
      <c r="B343" s="4">
        <v>150996</v>
      </c>
      <c r="C343" s="95">
        <v>273</v>
      </c>
      <c r="D343" s="90">
        <v>6.76</v>
      </c>
      <c r="E343" s="11">
        <v>3.7890000000000001</v>
      </c>
      <c r="F343" s="8">
        <v>25.61</v>
      </c>
      <c r="G343" s="16">
        <v>45.6</v>
      </c>
      <c r="H343" s="16">
        <v>0</v>
      </c>
      <c r="I343" s="4">
        <f t="shared" si="43"/>
        <v>129481</v>
      </c>
      <c r="J343" s="51">
        <f t="shared" si="44"/>
        <v>274</v>
      </c>
      <c r="K343" s="7">
        <f t="shared" si="48"/>
        <v>40.384615384615387</v>
      </c>
      <c r="L343" s="10">
        <f t="shared" si="46"/>
        <v>9.3809523809523801E-2</v>
      </c>
      <c r="M343" s="9" t="s">
        <v>254</v>
      </c>
      <c r="N343" s="45">
        <f t="shared" si="42"/>
        <v>12494.4</v>
      </c>
      <c r="O343" s="7" t="str">
        <f t="shared" si="45"/>
        <v>N/A</v>
      </c>
      <c r="Q343" s="43">
        <f t="shared" si="47"/>
        <v>43.719993077638748</v>
      </c>
      <c r="S343" s="9">
        <f t="shared" si="41"/>
        <v>274</v>
      </c>
    </row>
    <row r="344" spans="1:19">
      <c r="A344" s="3">
        <v>40102</v>
      </c>
      <c r="B344" s="4">
        <v>151451</v>
      </c>
      <c r="C344" s="5">
        <v>455.1</v>
      </c>
      <c r="D344" s="6">
        <v>9.4410000000000007</v>
      </c>
      <c r="E344" s="11">
        <v>3.5590000000000002</v>
      </c>
      <c r="F344" s="8">
        <v>33.6</v>
      </c>
      <c r="G344" s="16">
        <v>45.5</v>
      </c>
      <c r="H344" s="16">
        <v>31</v>
      </c>
      <c r="I344" s="4">
        <f t="shared" si="43"/>
        <v>129936</v>
      </c>
      <c r="J344" s="51">
        <f t="shared" si="44"/>
        <v>455</v>
      </c>
      <c r="K344" s="7">
        <f t="shared" si="48"/>
        <v>48.204639339053067</v>
      </c>
      <c r="L344" s="10">
        <f t="shared" si="46"/>
        <v>7.3829927488464078E-2</v>
      </c>
      <c r="M344" s="9" t="s">
        <v>81</v>
      </c>
      <c r="N344" s="45">
        <f t="shared" si="42"/>
        <v>20702.5</v>
      </c>
      <c r="O344" s="7">
        <f t="shared" si="45"/>
        <v>3.1020916282135786</v>
      </c>
      <c r="Q344" s="43">
        <f t="shared" si="47"/>
        <v>45.365981779268395</v>
      </c>
      <c r="S344" s="9">
        <f t="shared" ref="S344:S407" si="49">IF(G344&gt;0,J344,0)</f>
        <v>455</v>
      </c>
    </row>
    <row r="345" spans="1:19">
      <c r="A345" s="3">
        <v>40107</v>
      </c>
      <c r="B345" s="4">
        <v>151865</v>
      </c>
      <c r="C345" s="5">
        <v>414.2</v>
      </c>
      <c r="D345" s="6">
        <v>10.057</v>
      </c>
      <c r="E345" s="11">
        <v>3.629</v>
      </c>
      <c r="F345" s="8">
        <v>36.5</v>
      </c>
      <c r="G345" s="16">
        <v>42.5</v>
      </c>
      <c r="H345" s="16">
        <v>57</v>
      </c>
      <c r="I345" s="4">
        <f t="shared" si="43"/>
        <v>130350</v>
      </c>
      <c r="J345" s="51">
        <f t="shared" si="44"/>
        <v>414</v>
      </c>
      <c r="K345" s="7">
        <f t="shared" si="48"/>
        <v>41.185244108581088</v>
      </c>
      <c r="L345" s="10">
        <f t="shared" si="46"/>
        <v>8.8121680347658132E-2</v>
      </c>
      <c r="M345" s="9" t="s">
        <v>160</v>
      </c>
      <c r="N345" s="45">
        <f t="shared" si="42"/>
        <v>17595</v>
      </c>
      <c r="O345" s="7">
        <f t="shared" si="45"/>
        <v>3.2269908256880733</v>
      </c>
      <c r="Q345" s="43">
        <f t="shared" si="47"/>
        <v>43.258166277416514</v>
      </c>
      <c r="S345" s="9">
        <f t="shared" si="49"/>
        <v>414</v>
      </c>
    </row>
    <row r="346" spans="1:19">
      <c r="A346" s="3">
        <v>40114</v>
      </c>
      <c r="B346" s="4">
        <v>152327</v>
      </c>
      <c r="C346" s="5">
        <v>461</v>
      </c>
      <c r="D346" s="90">
        <f>12.133-0.5</f>
        <v>11.632999999999999</v>
      </c>
      <c r="E346" s="11">
        <v>3.6890000000000001</v>
      </c>
      <c r="F346" s="8">
        <f>44.54-(0.5*3.619)</f>
        <v>42.730499999999999</v>
      </c>
      <c r="G346" s="16">
        <v>40.9</v>
      </c>
      <c r="I346" s="4">
        <f t="shared" si="43"/>
        <v>130812</v>
      </c>
      <c r="J346" s="51">
        <f t="shared" si="44"/>
        <v>462</v>
      </c>
      <c r="K346" s="7">
        <f t="shared" si="48"/>
        <v>39.628642654517321</v>
      </c>
      <c r="L346" s="10">
        <f t="shared" si="46"/>
        <v>9.2690889370932755E-2</v>
      </c>
      <c r="M346" s="9" t="s">
        <v>254</v>
      </c>
      <c r="N346" s="45">
        <f t="shared" si="42"/>
        <v>18895.8</v>
      </c>
      <c r="O346" s="7" t="str">
        <f t="shared" si="45"/>
        <v>N/A</v>
      </c>
      <c r="Q346" s="43">
        <f t="shared" si="47"/>
        <v>43.006175367383833</v>
      </c>
      <c r="S346" s="9">
        <f t="shared" si="49"/>
        <v>462</v>
      </c>
    </row>
    <row r="347" spans="1:19">
      <c r="A347" s="3">
        <v>40117</v>
      </c>
      <c r="B347" s="4">
        <v>152690</v>
      </c>
      <c r="C347" s="5">
        <v>363.3</v>
      </c>
      <c r="D347" s="90">
        <v>8.5039999999999996</v>
      </c>
      <c r="E347" s="11">
        <v>3.6190000000000002</v>
      </c>
      <c r="F347" s="8">
        <v>30.78</v>
      </c>
      <c r="G347" s="16">
        <v>45.1</v>
      </c>
      <c r="H347" s="16">
        <v>0</v>
      </c>
      <c r="I347" s="4">
        <f t="shared" si="43"/>
        <v>131175</v>
      </c>
      <c r="J347" s="51">
        <f t="shared" si="44"/>
        <v>363</v>
      </c>
      <c r="K347" s="7">
        <f t="shared" si="48"/>
        <v>42.721072436500471</v>
      </c>
      <c r="L347" s="10">
        <f t="shared" si="46"/>
        <v>8.4723369116432704E-2</v>
      </c>
      <c r="M347" s="9" t="s">
        <v>254</v>
      </c>
      <c r="N347" s="45">
        <f t="shared" ref="N347:N410" si="50">IF(G347&gt;0,(G347*J347),"N/A")</f>
        <v>16371.300000000001</v>
      </c>
      <c r="O347" s="7" t="str">
        <f t="shared" si="45"/>
        <v>N/A</v>
      </c>
      <c r="Q347" s="43">
        <f t="shared" si="47"/>
        <v>41.178319733199629</v>
      </c>
      <c r="S347" s="9">
        <f t="shared" si="49"/>
        <v>363</v>
      </c>
    </row>
    <row r="348" spans="1:19">
      <c r="A348" s="3">
        <v>40123</v>
      </c>
      <c r="B348" s="4">
        <v>153110</v>
      </c>
      <c r="C348" s="5">
        <v>420.5</v>
      </c>
      <c r="D348" s="6">
        <v>9.2870000000000008</v>
      </c>
      <c r="E348" s="11">
        <v>3.5590000000000002</v>
      </c>
      <c r="F348" s="8">
        <v>33.049999999999997</v>
      </c>
      <c r="G348" s="16">
        <v>43.5</v>
      </c>
      <c r="H348" s="16">
        <v>35</v>
      </c>
      <c r="I348" s="4">
        <f t="shared" si="43"/>
        <v>131595</v>
      </c>
      <c r="J348" s="51">
        <f t="shared" si="44"/>
        <v>420</v>
      </c>
      <c r="K348" s="7">
        <f t="shared" si="48"/>
        <v>45.278346075158822</v>
      </c>
      <c r="L348" s="10">
        <f t="shared" si="46"/>
        <v>7.8596908442330554E-2</v>
      </c>
      <c r="M348" s="9" t="s">
        <v>250</v>
      </c>
      <c r="N348" s="45">
        <f t="shared" si="50"/>
        <v>18270</v>
      </c>
      <c r="O348" s="7">
        <f t="shared" si="45"/>
        <v>3.3859964328180734</v>
      </c>
      <c r="Q348" s="43">
        <f t="shared" si="47"/>
        <v>42.542687055392207</v>
      </c>
      <c r="S348" s="9">
        <f t="shared" si="49"/>
        <v>420</v>
      </c>
    </row>
    <row r="349" spans="1:19">
      <c r="A349" s="3">
        <v>40127</v>
      </c>
      <c r="B349" s="4">
        <v>153480</v>
      </c>
      <c r="C349" s="5">
        <v>369.7</v>
      </c>
      <c r="D349" s="6">
        <v>9.34</v>
      </c>
      <c r="E349" s="11">
        <v>3.5489999999999999</v>
      </c>
      <c r="F349" s="8">
        <v>33.15</v>
      </c>
      <c r="G349" s="16">
        <v>40.200000000000003</v>
      </c>
      <c r="H349" s="16">
        <v>43</v>
      </c>
      <c r="I349" s="4">
        <f t="shared" ref="I349:I412" si="51">IF(B349&gt;0,B349-$B$2,0)</f>
        <v>131965</v>
      </c>
      <c r="J349" s="51">
        <f t="shared" ref="J349:J412" si="52">IF(B349&gt;0,(B349-B348),0)</f>
        <v>370</v>
      </c>
      <c r="K349" s="7">
        <f t="shared" si="48"/>
        <v>39.582441113490361</v>
      </c>
      <c r="L349" s="10">
        <f t="shared" si="46"/>
        <v>8.9667297809034346E-2</v>
      </c>
      <c r="M349" s="9" t="s">
        <v>160</v>
      </c>
      <c r="N349" s="45">
        <f t="shared" si="50"/>
        <v>14874.000000000002</v>
      </c>
      <c r="O349" s="7">
        <f t="shared" si="45"/>
        <v>3.6463402758993784</v>
      </c>
      <c r="Q349" s="43">
        <f t="shared" si="47"/>
        <v>42.527286541716549</v>
      </c>
      <c r="S349" s="9">
        <f t="shared" si="49"/>
        <v>370</v>
      </c>
    </row>
    <row r="350" spans="1:19">
      <c r="A350" s="3">
        <v>40130</v>
      </c>
      <c r="B350" s="4">
        <v>153862</v>
      </c>
      <c r="C350" s="5">
        <v>381.2</v>
      </c>
      <c r="D350" s="6">
        <v>9.7050000000000001</v>
      </c>
      <c r="E350" s="11">
        <v>3.4990000000000001</v>
      </c>
      <c r="F350" s="8">
        <v>33.96</v>
      </c>
      <c r="G350" s="16">
        <v>40.1</v>
      </c>
      <c r="H350" s="16">
        <v>66</v>
      </c>
      <c r="I350" s="4">
        <f t="shared" si="51"/>
        <v>132347</v>
      </c>
      <c r="J350" s="51">
        <f t="shared" si="52"/>
        <v>382</v>
      </c>
      <c r="K350" s="7">
        <f t="shared" si="48"/>
        <v>39.278722308088611</v>
      </c>
      <c r="L350" s="10">
        <f t="shared" si="46"/>
        <v>8.9087093389296962E-2</v>
      </c>
      <c r="M350" s="9" t="s">
        <v>251</v>
      </c>
      <c r="N350" s="45">
        <f t="shared" si="50"/>
        <v>15318.2</v>
      </c>
      <c r="O350" s="7">
        <f t="shared" si="45"/>
        <v>3.8752990556138514</v>
      </c>
      <c r="Q350" s="43">
        <f t="shared" si="47"/>
        <v>41.379836498912596</v>
      </c>
      <c r="S350" s="9">
        <f t="shared" si="49"/>
        <v>382</v>
      </c>
    </row>
    <row r="351" spans="1:19">
      <c r="A351" s="3">
        <v>40135</v>
      </c>
      <c r="B351" s="4">
        <v>154238</v>
      </c>
      <c r="C351" s="5">
        <v>376</v>
      </c>
      <c r="D351" s="6">
        <v>9.5299999999999994</v>
      </c>
      <c r="E351" s="11">
        <v>3.5289999999999999</v>
      </c>
      <c r="F351" s="8">
        <v>33.630000000000003</v>
      </c>
      <c r="G351" s="16">
        <v>42.1</v>
      </c>
      <c r="H351" s="16">
        <v>29</v>
      </c>
      <c r="I351" s="4">
        <f t="shared" si="51"/>
        <v>132723</v>
      </c>
      <c r="J351" s="51">
        <f t="shared" si="52"/>
        <v>376</v>
      </c>
      <c r="K351" s="7">
        <f t="shared" si="48"/>
        <v>39.454354669464848</v>
      </c>
      <c r="L351" s="10">
        <f t="shared" si="46"/>
        <v>8.9441489361702139E-2</v>
      </c>
      <c r="M351" s="9" t="s">
        <v>160</v>
      </c>
      <c r="N351" s="45">
        <f t="shared" si="50"/>
        <v>15829.6</v>
      </c>
      <c r="O351" s="7">
        <f t="shared" si="45"/>
        <v>3.1050265957446825</v>
      </c>
      <c r="Q351" s="43">
        <f t="shared" si="47"/>
        <v>39.438506030347938</v>
      </c>
      <c r="S351" s="9">
        <f t="shared" si="49"/>
        <v>376</v>
      </c>
    </row>
    <row r="352" spans="1:19">
      <c r="A352" s="3">
        <v>40139</v>
      </c>
      <c r="B352" s="4">
        <v>154647</v>
      </c>
      <c r="C352" s="5">
        <v>408.7</v>
      </c>
      <c r="D352" s="6">
        <v>9.7279999999999998</v>
      </c>
      <c r="E352" s="11">
        <v>3.5590000000000002</v>
      </c>
      <c r="F352" s="8">
        <v>34.619999999999997</v>
      </c>
      <c r="G352" s="16">
        <v>42.8</v>
      </c>
      <c r="H352" s="16">
        <v>47</v>
      </c>
      <c r="I352" s="4">
        <f t="shared" si="51"/>
        <v>133132</v>
      </c>
      <c r="J352" s="51">
        <f t="shared" si="52"/>
        <v>409</v>
      </c>
      <c r="K352" s="7">
        <f t="shared" si="48"/>
        <v>42.012746710526315</v>
      </c>
      <c r="L352" s="10">
        <f t="shared" si="46"/>
        <v>8.4707609493516023E-2</v>
      </c>
      <c r="M352" s="61" t="s">
        <v>156</v>
      </c>
      <c r="N352" s="45">
        <f t="shared" si="50"/>
        <v>17505.199999999997</v>
      </c>
      <c r="O352" s="7">
        <f t="shared" si="45"/>
        <v>3.290708098850013</v>
      </c>
      <c r="Q352" s="43">
        <f t="shared" si="47"/>
        <v>40.248607896026591</v>
      </c>
      <c r="S352" s="9">
        <f t="shared" si="49"/>
        <v>409</v>
      </c>
    </row>
    <row r="353" spans="1:19">
      <c r="A353" s="3">
        <v>40143</v>
      </c>
      <c r="B353" s="4">
        <v>154999</v>
      </c>
      <c r="C353" s="5">
        <v>352.8</v>
      </c>
      <c r="D353" s="90">
        <v>9.0410000000000004</v>
      </c>
      <c r="E353" s="11">
        <v>3.6989999999999998</v>
      </c>
      <c r="F353" s="8">
        <v>33.44</v>
      </c>
      <c r="G353" s="16">
        <v>41.1</v>
      </c>
      <c r="H353" s="16">
        <v>16</v>
      </c>
      <c r="I353" s="4">
        <f t="shared" si="51"/>
        <v>133484</v>
      </c>
      <c r="J353" s="51">
        <f t="shared" si="52"/>
        <v>352</v>
      </c>
      <c r="K353" s="7">
        <f t="shared" si="48"/>
        <v>39.022232053976332</v>
      </c>
      <c r="L353" s="10">
        <f t="shared" si="46"/>
        <v>9.4784580498866206E-2</v>
      </c>
      <c r="M353" s="9" t="s">
        <v>254</v>
      </c>
      <c r="N353" s="45">
        <f t="shared" si="50"/>
        <v>14467.2</v>
      </c>
      <c r="O353" s="7">
        <f t="shared" si="45"/>
        <v>3.2690226757369611</v>
      </c>
      <c r="Q353" s="43">
        <f t="shared" si="47"/>
        <v>40.163111144655829</v>
      </c>
      <c r="S353" s="9">
        <f t="shared" si="49"/>
        <v>352</v>
      </c>
    </row>
    <row r="354" spans="1:19">
      <c r="A354" s="3">
        <v>40148</v>
      </c>
      <c r="B354" s="4">
        <v>155358</v>
      </c>
      <c r="C354" s="5">
        <v>358.9</v>
      </c>
      <c r="D354" s="90">
        <v>9.8620000000000001</v>
      </c>
      <c r="E354" s="11">
        <v>3.7490000000000001</v>
      </c>
      <c r="F354" s="8">
        <v>36.97</v>
      </c>
      <c r="G354" s="16">
        <v>39.9</v>
      </c>
      <c r="H354" s="16">
        <v>27</v>
      </c>
      <c r="I354" s="4">
        <f t="shared" si="51"/>
        <v>133843</v>
      </c>
      <c r="J354" s="51">
        <f t="shared" si="52"/>
        <v>359</v>
      </c>
      <c r="K354" s="7">
        <f t="shared" si="48"/>
        <v>36.392212532954773</v>
      </c>
      <c r="L354" s="10">
        <f t="shared" si="46"/>
        <v>0.10300919476177209</v>
      </c>
      <c r="M354" s="9" t="s">
        <v>254</v>
      </c>
      <c r="N354" s="45">
        <f t="shared" si="50"/>
        <v>14324.1</v>
      </c>
      <c r="O354" s="7">
        <f t="shared" si="45"/>
        <v>2.7799169685149074</v>
      </c>
      <c r="Q354" s="43">
        <f t="shared" si="47"/>
        <v>39.142397099152475</v>
      </c>
      <c r="S354" s="9">
        <f t="shared" si="49"/>
        <v>359</v>
      </c>
    </row>
    <row r="355" spans="1:19">
      <c r="A355" s="3">
        <v>40152</v>
      </c>
      <c r="B355" s="4">
        <v>155800</v>
      </c>
      <c r="C355" s="5">
        <v>441.5</v>
      </c>
      <c r="D355" s="90">
        <v>10.747999999999999</v>
      </c>
      <c r="E355" s="11">
        <v>3.7490000000000001</v>
      </c>
      <c r="F355" s="8">
        <v>40.26</v>
      </c>
      <c r="G355" s="16">
        <v>43.7</v>
      </c>
      <c r="H355" s="16">
        <v>54</v>
      </c>
      <c r="I355" s="4">
        <f t="shared" si="51"/>
        <v>134285</v>
      </c>
      <c r="J355" s="51">
        <f t="shared" si="52"/>
        <v>442</v>
      </c>
      <c r="K355" s="7">
        <f t="shared" si="48"/>
        <v>41.077409750651285</v>
      </c>
      <c r="L355" s="10">
        <f t="shared" si="46"/>
        <v>9.1189127972819931E-2</v>
      </c>
      <c r="M355" s="9" t="s">
        <v>254</v>
      </c>
      <c r="N355" s="45">
        <f t="shared" si="50"/>
        <v>19315.400000000001</v>
      </c>
      <c r="O355" s="7">
        <f t="shared" si="45"/>
        <v>2.466591166477917</v>
      </c>
      <c r="Q355" s="43">
        <f t="shared" si="47"/>
        <v>38.830618112527461</v>
      </c>
      <c r="S355" s="9">
        <f t="shared" si="49"/>
        <v>442</v>
      </c>
    </row>
    <row r="356" spans="1:19">
      <c r="A356" s="3">
        <v>40158</v>
      </c>
      <c r="B356" s="4">
        <v>156199</v>
      </c>
      <c r="C356" s="5">
        <v>399.5</v>
      </c>
      <c r="D356" s="6">
        <v>8.2210000000000001</v>
      </c>
      <c r="E356" s="11">
        <v>3.669</v>
      </c>
      <c r="F356" s="8">
        <v>30.16</v>
      </c>
      <c r="G356" s="16">
        <v>42</v>
      </c>
      <c r="H356" s="16">
        <v>22</v>
      </c>
      <c r="I356" s="4">
        <f t="shared" si="51"/>
        <v>134684</v>
      </c>
      <c r="J356" s="51">
        <f t="shared" si="52"/>
        <v>399</v>
      </c>
      <c r="K356" s="7">
        <f t="shared" si="48"/>
        <v>48.595061428050116</v>
      </c>
      <c r="L356" s="10">
        <f t="shared" si="46"/>
        <v>7.5494367959949932E-2</v>
      </c>
      <c r="M356" s="9" t="s">
        <v>147</v>
      </c>
      <c r="N356" s="45">
        <f t="shared" si="50"/>
        <v>16758</v>
      </c>
      <c r="O356" s="7">
        <f t="shared" si="45"/>
        <v>4.1317209011264087</v>
      </c>
      <c r="Q356" s="43">
        <f t="shared" si="47"/>
        <v>42.021561237218727</v>
      </c>
      <c r="S356" s="9">
        <f t="shared" si="49"/>
        <v>399</v>
      </c>
    </row>
    <row r="357" spans="1:19">
      <c r="A357" s="3">
        <v>40162</v>
      </c>
      <c r="B357" s="4">
        <v>156482</v>
      </c>
      <c r="C357" s="5">
        <v>282.60000000000002</v>
      </c>
      <c r="D357" s="90">
        <v>8.3819999999999997</v>
      </c>
      <c r="E357" s="11">
        <v>3.7789999999999999</v>
      </c>
      <c r="F357" s="8">
        <v>31.37</v>
      </c>
      <c r="G357" s="16">
        <v>37.299999999999997</v>
      </c>
      <c r="H357" s="16">
        <v>8</v>
      </c>
      <c r="I357" s="4">
        <f t="shared" si="51"/>
        <v>134967</v>
      </c>
      <c r="J357" s="51">
        <f t="shared" si="52"/>
        <v>283</v>
      </c>
      <c r="K357" s="7">
        <f t="shared" si="48"/>
        <v>33.715103793843959</v>
      </c>
      <c r="L357" s="10">
        <f t="shared" si="46"/>
        <v>0.11100495399858457</v>
      </c>
      <c r="M357" s="9" t="s">
        <v>189</v>
      </c>
      <c r="N357" s="45">
        <f t="shared" si="50"/>
        <v>10555.9</v>
      </c>
      <c r="O357" s="7">
        <f t="shared" si="45"/>
        <v>3.7552823779193218</v>
      </c>
      <c r="Q357" s="43">
        <f t="shared" si="47"/>
        <v>41.129191657515122</v>
      </c>
      <c r="S357" s="9">
        <f t="shared" si="49"/>
        <v>283</v>
      </c>
    </row>
    <row r="358" spans="1:19">
      <c r="A358" s="3">
        <v>40165</v>
      </c>
      <c r="B358" s="4">
        <v>156787</v>
      </c>
      <c r="C358" s="5">
        <v>305.2</v>
      </c>
      <c r="D358" s="6">
        <v>7.8239999999999998</v>
      </c>
      <c r="E358" s="11">
        <v>3.6789999999999998</v>
      </c>
      <c r="F358" s="8">
        <v>28.78</v>
      </c>
      <c r="G358" s="16">
        <v>38.799999999999997</v>
      </c>
      <c r="H358" s="16">
        <v>15</v>
      </c>
      <c r="I358" s="4">
        <f t="shared" si="51"/>
        <v>135272</v>
      </c>
      <c r="J358" s="51">
        <f t="shared" si="52"/>
        <v>305</v>
      </c>
      <c r="K358" s="7">
        <f t="shared" si="48"/>
        <v>39.008179959100204</v>
      </c>
      <c r="L358" s="10">
        <f t="shared" si="46"/>
        <v>9.4298820445609444E-2</v>
      </c>
      <c r="M358" s="9" t="s">
        <v>250</v>
      </c>
      <c r="N358" s="45">
        <f t="shared" si="50"/>
        <v>11834</v>
      </c>
      <c r="O358" s="7">
        <f t="shared" si="45"/>
        <v>4.4605347313237225</v>
      </c>
      <c r="Q358" s="43">
        <f t="shared" si="47"/>
        <v>40.439448393664755</v>
      </c>
      <c r="S358" s="9">
        <f t="shared" si="49"/>
        <v>305</v>
      </c>
    </row>
    <row r="359" spans="1:19">
      <c r="A359" s="3">
        <v>40168</v>
      </c>
      <c r="B359" s="4">
        <v>157045</v>
      </c>
      <c r="C359" s="5">
        <v>257.89999999999998</v>
      </c>
      <c r="D359" s="6">
        <v>6.6710000000000003</v>
      </c>
      <c r="E359" s="11">
        <v>3.5990000000000002</v>
      </c>
      <c r="F359" s="8">
        <v>24.01</v>
      </c>
      <c r="G359" s="16">
        <v>42.8</v>
      </c>
      <c r="H359" s="16">
        <v>0</v>
      </c>
      <c r="I359" s="4">
        <f t="shared" si="51"/>
        <v>135530</v>
      </c>
      <c r="J359" s="51">
        <f t="shared" si="52"/>
        <v>258</v>
      </c>
      <c r="K359" s="7">
        <f t="shared" si="48"/>
        <v>38.65987108379553</v>
      </c>
      <c r="L359" s="10">
        <f t="shared" si="46"/>
        <v>9.3098100038774736E-2</v>
      </c>
      <c r="M359" s="9" t="s">
        <v>17</v>
      </c>
      <c r="N359" s="45">
        <f t="shared" si="50"/>
        <v>11042.4</v>
      </c>
      <c r="O359" s="7" t="str">
        <f t="shared" si="45"/>
        <v>N/A</v>
      </c>
      <c r="Q359" s="43">
        <f t="shared" si="47"/>
        <v>37.127718278913228</v>
      </c>
      <c r="S359" s="9">
        <f t="shared" si="49"/>
        <v>258</v>
      </c>
    </row>
    <row r="360" spans="1:19">
      <c r="A360" s="3">
        <v>40180</v>
      </c>
      <c r="B360" s="4">
        <v>157367</v>
      </c>
      <c r="C360" s="5">
        <v>321.5</v>
      </c>
      <c r="D360" s="90">
        <v>8.0470000000000006</v>
      </c>
      <c r="E360" s="11">
        <v>3.7989999999999999</v>
      </c>
      <c r="F360" s="8">
        <v>30.57</v>
      </c>
      <c r="G360" s="16">
        <v>38.5</v>
      </c>
      <c r="H360" s="16">
        <v>23</v>
      </c>
      <c r="I360" s="4">
        <f t="shared" si="51"/>
        <v>135852</v>
      </c>
      <c r="J360" s="51">
        <f t="shared" si="52"/>
        <v>322</v>
      </c>
      <c r="K360" s="7">
        <f t="shared" si="48"/>
        <v>39.952777432583567</v>
      </c>
      <c r="L360" s="10">
        <f t="shared" si="46"/>
        <v>9.5085536547433902E-2</v>
      </c>
      <c r="M360" s="9" t="s">
        <v>254</v>
      </c>
      <c r="N360" s="45">
        <f t="shared" si="50"/>
        <v>12397</v>
      </c>
      <c r="O360" s="7">
        <f t="shared" si="45"/>
        <v>4.4286796267496111</v>
      </c>
      <c r="Q360" s="43">
        <f t="shared" si="47"/>
        <v>39.206942825159764</v>
      </c>
      <c r="S360" s="9">
        <f t="shared" si="49"/>
        <v>322</v>
      </c>
    </row>
    <row r="361" spans="1:19">
      <c r="A361" s="3">
        <v>40185</v>
      </c>
      <c r="B361" s="4">
        <v>157691</v>
      </c>
      <c r="C361" s="5">
        <v>324.10000000000002</v>
      </c>
      <c r="D361" s="6">
        <v>9.0790000000000006</v>
      </c>
      <c r="E361" s="11">
        <v>3.6890000000000001</v>
      </c>
      <c r="F361" s="8">
        <v>33.49</v>
      </c>
      <c r="G361" s="16">
        <v>38.4</v>
      </c>
      <c r="H361" s="16">
        <v>47</v>
      </c>
      <c r="I361" s="4">
        <f t="shared" si="51"/>
        <v>136176</v>
      </c>
      <c r="J361" s="51">
        <f t="shared" si="52"/>
        <v>324</v>
      </c>
      <c r="K361" s="7">
        <f t="shared" si="48"/>
        <v>35.697764070932919</v>
      </c>
      <c r="L361" s="10">
        <f t="shared" si="46"/>
        <v>0.10333230484418389</v>
      </c>
      <c r="M361" s="9" t="s">
        <v>105</v>
      </c>
      <c r="N361" s="45">
        <f t="shared" si="50"/>
        <v>12441.6</v>
      </c>
      <c r="O361" s="7">
        <f t="shared" si="45"/>
        <v>4.1376090712742979</v>
      </c>
      <c r="Q361" s="43">
        <f t="shared" si="47"/>
        <v>38.103470862437341</v>
      </c>
      <c r="S361" s="9">
        <f t="shared" si="49"/>
        <v>324</v>
      </c>
    </row>
    <row r="362" spans="1:19">
      <c r="A362" s="3">
        <v>40188</v>
      </c>
      <c r="B362" s="4">
        <v>158014</v>
      </c>
      <c r="C362" s="5">
        <v>323.10000000000002</v>
      </c>
      <c r="D362" s="6">
        <v>8.8889999999999993</v>
      </c>
      <c r="E362" s="11">
        <v>3.5990000000000002</v>
      </c>
      <c r="F362" s="8">
        <v>31.99</v>
      </c>
      <c r="G362" s="16">
        <v>41.4</v>
      </c>
      <c r="H362" s="16">
        <v>9</v>
      </c>
      <c r="I362" s="4">
        <f t="shared" si="51"/>
        <v>136499</v>
      </c>
      <c r="J362" s="51">
        <f t="shared" si="52"/>
        <v>323</v>
      </c>
      <c r="K362" s="7">
        <f t="shared" si="48"/>
        <v>36.348295646304429</v>
      </c>
      <c r="L362" s="10">
        <f t="shared" si="46"/>
        <v>9.9009594552770031E-2</v>
      </c>
      <c r="M362" s="9" t="s">
        <v>61</v>
      </c>
      <c r="N362" s="45">
        <f t="shared" si="50"/>
        <v>13372.199999999999</v>
      </c>
      <c r="O362" s="7">
        <f t="shared" si="45"/>
        <v>3.2586044568245143</v>
      </c>
      <c r="Q362" s="43">
        <f t="shared" si="47"/>
        <v>37.332945716606964</v>
      </c>
      <c r="S362" s="9">
        <f t="shared" si="49"/>
        <v>323</v>
      </c>
    </row>
    <row r="363" spans="1:19">
      <c r="A363" s="3">
        <v>40193</v>
      </c>
      <c r="B363" s="4">
        <v>158397</v>
      </c>
      <c r="C363" s="5">
        <v>382.5</v>
      </c>
      <c r="D363" s="6">
        <v>8.734</v>
      </c>
      <c r="E363" s="11">
        <v>3.669</v>
      </c>
      <c r="F363" s="8">
        <v>32.049999999999997</v>
      </c>
      <c r="G363" s="16">
        <v>41.1</v>
      </c>
      <c r="H363" s="16">
        <v>30</v>
      </c>
      <c r="I363" s="4">
        <f t="shared" si="51"/>
        <v>136882</v>
      </c>
      <c r="J363" s="51">
        <f t="shared" si="52"/>
        <v>383</v>
      </c>
      <c r="K363" s="7">
        <f t="shared" si="48"/>
        <v>43.794366842225784</v>
      </c>
      <c r="L363" s="10">
        <f t="shared" si="46"/>
        <v>8.3790849673202605E-2</v>
      </c>
      <c r="M363" s="9" t="s">
        <v>160</v>
      </c>
      <c r="N363" s="45">
        <f t="shared" si="50"/>
        <v>15741.300000000001</v>
      </c>
      <c r="O363" s="7">
        <f t="shared" si="45"/>
        <v>3.8510196078431367</v>
      </c>
      <c r="Q363" s="43">
        <f t="shared" si="47"/>
        <v>38.613475519821044</v>
      </c>
      <c r="S363" s="9">
        <f t="shared" si="49"/>
        <v>383</v>
      </c>
    </row>
    <row r="364" spans="1:19">
      <c r="A364" s="3">
        <v>40197</v>
      </c>
      <c r="B364" s="4">
        <v>158718</v>
      </c>
      <c r="C364" s="5">
        <v>320.7</v>
      </c>
      <c r="D364" s="90">
        <v>8.2119999999999997</v>
      </c>
      <c r="E364" s="11">
        <v>3.7389999999999999</v>
      </c>
      <c r="F364" s="8">
        <v>30.7</v>
      </c>
      <c r="G364" s="16">
        <v>40.200000000000003</v>
      </c>
      <c r="H364" s="16">
        <v>6</v>
      </c>
      <c r="I364" s="4">
        <f t="shared" si="51"/>
        <v>137203</v>
      </c>
      <c r="J364" s="51">
        <f t="shared" si="52"/>
        <v>321</v>
      </c>
      <c r="K364" s="7">
        <f t="shared" si="48"/>
        <v>39.052605942523137</v>
      </c>
      <c r="L364" s="10">
        <f t="shared" si="46"/>
        <v>9.5728094792641105E-2</v>
      </c>
      <c r="M364" s="9" t="s">
        <v>254</v>
      </c>
      <c r="N364" s="45">
        <f t="shared" si="50"/>
        <v>12904.2</v>
      </c>
      <c r="O364" s="7">
        <f t="shared" si="45"/>
        <v>3.8416389148737142</v>
      </c>
      <c r="Q364" s="43">
        <f t="shared" si="47"/>
        <v>39.731756143684457</v>
      </c>
      <c r="S364" s="9">
        <f t="shared" si="49"/>
        <v>321</v>
      </c>
    </row>
    <row r="365" spans="1:19">
      <c r="A365" s="3">
        <v>40199</v>
      </c>
      <c r="B365" s="4">
        <v>158994</v>
      </c>
      <c r="C365" s="5">
        <v>276.60000000000002</v>
      </c>
      <c r="D365" s="6">
        <v>6.7469999999999999</v>
      </c>
      <c r="E365" s="11">
        <v>3.5990000000000002</v>
      </c>
      <c r="F365" s="8">
        <v>24.28</v>
      </c>
      <c r="G365" s="16">
        <v>37.4</v>
      </c>
      <c r="H365" s="16">
        <v>0</v>
      </c>
      <c r="I365" s="4">
        <f t="shared" si="51"/>
        <v>137479</v>
      </c>
      <c r="J365" s="51">
        <f t="shared" si="52"/>
        <v>276</v>
      </c>
      <c r="K365" s="7">
        <f t="shared" si="48"/>
        <v>40.995998221431755</v>
      </c>
      <c r="L365" s="10">
        <f t="shared" si="46"/>
        <v>8.7780187997107739E-2</v>
      </c>
      <c r="M365" s="9" t="s">
        <v>17</v>
      </c>
      <c r="N365" s="45">
        <f t="shared" si="50"/>
        <v>10322.4</v>
      </c>
      <c r="O365" s="7" t="str">
        <f t="shared" si="45"/>
        <v>N/A</v>
      </c>
      <c r="Q365" s="43">
        <f t="shared" si="47"/>
        <v>41.280990335393561</v>
      </c>
      <c r="S365" s="9">
        <f t="shared" si="49"/>
        <v>276</v>
      </c>
    </row>
    <row r="366" spans="1:19">
      <c r="A366" s="3">
        <v>40204</v>
      </c>
      <c r="B366" s="4">
        <v>159303</v>
      </c>
      <c r="C366" s="5">
        <v>308.89999999999998</v>
      </c>
      <c r="D366" s="6">
        <v>8.8719999999999999</v>
      </c>
      <c r="E366" s="11">
        <v>3.649</v>
      </c>
      <c r="F366" s="8">
        <v>32.369999999999997</v>
      </c>
      <c r="G366" s="16">
        <v>38.5</v>
      </c>
      <c r="H366" s="16">
        <v>38</v>
      </c>
      <c r="I366" s="4">
        <f t="shared" si="51"/>
        <v>137788</v>
      </c>
      <c r="J366" s="51">
        <f t="shared" si="52"/>
        <v>309</v>
      </c>
      <c r="K366" s="7">
        <f t="shared" si="48"/>
        <v>34.817403065825069</v>
      </c>
      <c r="L366" s="10">
        <f t="shared" si="46"/>
        <v>0.10479119456134671</v>
      </c>
      <c r="M366" s="9" t="s">
        <v>199</v>
      </c>
      <c r="N366" s="45">
        <f t="shared" si="50"/>
        <v>11896.5</v>
      </c>
      <c r="O366" s="7">
        <f t="shared" ref="O366:O429" si="53">IF(H366&gt;0,$O$25+(H366/K366)-D366,"N/A")</f>
        <v>4.1194082227258022</v>
      </c>
      <c r="Q366" s="43">
        <f t="shared" si="47"/>
        <v>38.288669076593322</v>
      </c>
      <c r="S366" s="9">
        <f t="shared" si="49"/>
        <v>309</v>
      </c>
    </row>
    <row r="367" spans="1:19">
      <c r="A367" s="3">
        <v>40207</v>
      </c>
      <c r="B367" s="4">
        <v>159623</v>
      </c>
      <c r="C367" s="5">
        <v>319.89999999999998</v>
      </c>
      <c r="D367" s="90">
        <v>9.31</v>
      </c>
      <c r="E367" s="11">
        <v>3.7290000000000001</v>
      </c>
      <c r="F367" s="8">
        <v>34.75</v>
      </c>
      <c r="G367" s="16">
        <v>38.9</v>
      </c>
      <c r="H367" s="16">
        <v>29</v>
      </c>
      <c r="I367" s="4">
        <f t="shared" si="51"/>
        <v>138108</v>
      </c>
      <c r="J367" s="51">
        <f t="shared" si="52"/>
        <v>320</v>
      </c>
      <c r="K367" s="7">
        <f t="shared" si="48"/>
        <v>34.360902255639097</v>
      </c>
      <c r="L367" s="10">
        <f t="shared" si="46"/>
        <v>0.10862769615504846</v>
      </c>
      <c r="M367" s="9" t="s">
        <v>254</v>
      </c>
      <c r="N367" s="45">
        <f t="shared" si="50"/>
        <v>12448</v>
      </c>
      <c r="O367" s="7">
        <f t="shared" si="53"/>
        <v>3.4339824945295412</v>
      </c>
      <c r="Q367" s="43">
        <f t="shared" si="47"/>
        <v>36.724767847631973</v>
      </c>
      <c r="S367" s="9">
        <f t="shared" si="49"/>
        <v>320</v>
      </c>
    </row>
    <row r="368" spans="1:19">
      <c r="A368" s="3">
        <v>40212</v>
      </c>
      <c r="B368" s="4">
        <v>159999</v>
      </c>
      <c r="C368" s="5">
        <v>376</v>
      </c>
      <c r="D368" s="90">
        <v>9.2010000000000005</v>
      </c>
      <c r="E368" s="11">
        <v>3.649</v>
      </c>
      <c r="F368" s="8">
        <v>33.57</v>
      </c>
      <c r="G368" s="16">
        <v>40.200000000000003</v>
      </c>
      <c r="H368" s="16">
        <v>50</v>
      </c>
      <c r="I368" s="4">
        <f t="shared" si="51"/>
        <v>138484</v>
      </c>
      <c r="J368" s="51">
        <f t="shared" si="52"/>
        <v>376</v>
      </c>
      <c r="K368" s="7">
        <f t="shared" si="48"/>
        <v>40.865123356156936</v>
      </c>
      <c r="L368" s="10">
        <f t="shared" si="46"/>
        <v>8.9281914893617018E-2</v>
      </c>
      <c r="M368" s="9" t="s">
        <v>254</v>
      </c>
      <c r="N368" s="45">
        <f t="shared" si="50"/>
        <v>15115.2</v>
      </c>
      <c r="O368" s="7">
        <f t="shared" si="53"/>
        <v>3.9225372340425526</v>
      </c>
      <c r="Q368" s="43">
        <f t="shared" si="47"/>
        <v>36.681142892540372</v>
      </c>
      <c r="S368" s="9">
        <f t="shared" si="49"/>
        <v>376</v>
      </c>
    </row>
    <row r="369" spans="1:20">
      <c r="A369" s="3">
        <v>40215</v>
      </c>
      <c r="B369" s="4">
        <v>160362</v>
      </c>
      <c r="C369" s="5">
        <v>363.3</v>
      </c>
      <c r="D369" s="90">
        <v>9.532</v>
      </c>
      <c r="E369" s="11">
        <v>3.6989999999999998</v>
      </c>
      <c r="F369" s="8">
        <v>35.26</v>
      </c>
      <c r="G369" s="16">
        <v>39.6</v>
      </c>
      <c r="H369" s="16">
        <v>55</v>
      </c>
      <c r="I369" s="4">
        <f t="shared" si="51"/>
        <v>138847</v>
      </c>
      <c r="J369" s="51">
        <f t="shared" si="52"/>
        <v>363</v>
      </c>
      <c r="K369" s="7">
        <f t="shared" si="48"/>
        <v>38.113722198908938</v>
      </c>
      <c r="L369" s="10">
        <f t="shared" si="46"/>
        <v>9.7054775667492418E-2</v>
      </c>
      <c r="M369" s="9" t="s">
        <v>254</v>
      </c>
      <c r="N369" s="45">
        <f t="shared" si="50"/>
        <v>14374.800000000001</v>
      </c>
      <c r="O369" s="7">
        <f t="shared" si="53"/>
        <v>3.8110498210845041</v>
      </c>
      <c r="Q369" s="43">
        <f t="shared" si="47"/>
        <v>37.779915936901659</v>
      </c>
      <c r="S369" s="9">
        <f t="shared" si="49"/>
        <v>363</v>
      </c>
      <c r="T369" s="96"/>
    </row>
    <row r="370" spans="1:20">
      <c r="A370" s="3">
        <v>40220</v>
      </c>
      <c r="B370" s="4">
        <v>160703</v>
      </c>
      <c r="C370" s="5">
        <v>341</v>
      </c>
      <c r="D370" s="6">
        <v>8.8409999999999993</v>
      </c>
      <c r="E370" s="11">
        <v>3.649</v>
      </c>
      <c r="F370" s="8">
        <v>32.26</v>
      </c>
      <c r="G370" s="16">
        <v>37.9</v>
      </c>
      <c r="H370" s="16">
        <v>54</v>
      </c>
      <c r="I370" s="4">
        <f t="shared" si="51"/>
        <v>139188</v>
      </c>
      <c r="J370" s="51">
        <f t="shared" si="52"/>
        <v>341</v>
      </c>
      <c r="K370" s="7">
        <f t="shared" si="48"/>
        <v>38.570297477660901</v>
      </c>
      <c r="L370" s="10">
        <f t="shared" si="46"/>
        <v>9.4604105571847508E-2</v>
      </c>
      <c r="M370" s="9" t="s">
        <v>105</v>
      </c>
      <c r="N370" s="45">
        <f t="shared" si="50"/>
        <v>12923.9</v>
      </c>
      <c r="O370" s="7">
        <f t="shared" si="53"/>
        <v>4.4590410557184761</v>
      </c>
      <c r="Q370" s="43">
        <f t="shared" si="47"/>
        <v>39.183047677575594</v>
      </c>
      <c r="S370" s="9">
        <f t="shared" si="49"/>
        <v>341</v>
      </c>
    </row>
    <row r="371" spans="1:20">
      <c r="A371" s="3">
        <v>40222</v>
      </c>
      <c r="B371" s="4">
        <v>160989</v>
      </c>
      <c r="C371" s="5">
        <v>285.10000000000002</v>
      </c>
      <c r="D371" s="90">
        <v>8.2040000000000006</v>
      </c>
      <c r="E371" s="11">
        <v>3.7290000000000001</v>
      </c>
      <c r="F371" s="8">
        <v>30.59</v>
      </c>
      <c r="G371" s="16">
        <v>39.4</v>
      </c>
      <c r="H371" s="16">
        <v>0</v>
      </c>
      <c r="I371" s="4">
        <f t="shared" si="51"/>
        <v>139474</v>
      </c>
      <c r="J371" s="51">
        <f t="shared" si="52"/>
        <v>286</v>
      </c>
      <c r="K371" s="7">
        <f t="shared" si="48"/>
        <v>34.751340809361288</v>
      </c>
      <c r="L371" s="10">
        <f t="shared" si="46"/>
        <v>0.10729568572430725</v>
      </c>
      <c r="M371" s="9" t="s">
        <v>254</v>
      </c>
      <c r="N371" s="45">
        <f t="shared" si="50"/>
        <v>11268.4</v>
      </c>
      <c r="O371" s="7" t="str">
        <f t="shared" si="53"/>
        <v>N/A</v>
      </c>
      <c r="Q371" s="43">
        <f t="shared" si="47"/>
        <v>37.145120161977047</v>
      </c>
      <c r="S371" s="9">
        <f t="shared" si="49"/>
        <v>286</v>
      </c>
    </row>
    <row r="372" spans="1:20">
      <c r="A372" s="3">
        <v>40228</v>
      </c>
      <c r="B372" s="4">
        <v>161357</v>
      </c>
      <c r="C372" s="5">
        <v>368</v>
      </c>
      <c r="D372" s="6">
        <v>9.7769999999999992</v>
      </c>
      <c r="E372" s="11">
        <v>3.6989999999999998</v>
      </c>
      <c r="F372" s="8">
        <v>36.17</v>
      </c>
      <c r="G372" s="16">
        <v>39.1</v>
      </c>
      <c r="H372" s="16">
        <v>62</v>
      </c>
      <c r="I372" s="4">
        <f t="shared" si="51"/>
        <v>139842</v>
      </c>
      <c r="J372" s="51">
        <f t="shared" si="52"/>
        <v>368</v>
      </c>
      <c r="K372" s="7">
        <f t="shared" si="48"/>
        <v>37.63935767617879</v>
      </c>
      <c r="L372" s="10">
        <f t="shared" si="46"/>
        <v>9.8288043478260881E-2</v>
      </c>
      <c r="M372" s="9" t="s">
        <v>105</v>
      </c>
      <c r="N372" s="45">
        <f t="shared" si="50"/>
        <v>14388.800000000001</v>
      </c>
      <c r="O372" s="7">
        <f t="shared" si="53"/>
        <v>3.7702119565217398</v>
      </c>
      <c r="Q372" s="43">
        <f t="shared" si="47"/>
        <v>36.986998654400324</v>
      </c>
      <c r="S372" s="9">
        <f t="shared" si="49"/>
        <v>368</v>
      </c>
    </row>
    <row r="373" spans="1:20">
      <c r="A373" s="3">
        <v>40233</v>
      </c>
      <c r="B373" s="4">
        <v>161687</v>
      </c>
      <c r="C373" s="5">
        <v>329.5</v>
      </c>
      <c r="D373" s="6">
        <v>8.2560000000000002</v>
      </c>
      <c r="E373" s="11">
        <v>3.6989999999999998</v>
      </c>
      <c r="F373" s="8">
        <v>30.54</v>
      </c>
      <c r="G373" s="16">
        <v>36.299999999999997</v>
      </c>
      <c r="H373" s="16">
        <v>31</v>
      </c>
      <c r="I373" s="4">
        <f t="shared" si="51"/>
        <v>140172</v>
      </c>
      <c r="J373" s="51">
        <f t="shared" si="52"/>
        <v>330</v>
      </c>
      <c r="K373" s="7">
        <f t="shared" si="48"/>
        <v>39.910368217054263</v>
      </c>
      <c r="L373" s="10">
        <f t="shared" si="46"/>
        <v>9.2685887708649467E-2</v>
      </c>
      <c r="M373" s="9" t="s">
        <v>199</v>
      </c>
      <c r="N373" s="45">
        <f t="shared" si="50"/>
        <v>11978.999999999998</v>
      </c>
      <c r="O373" s="7">
        <f t="shared" si="53"/>
        <v>4.4207405159332325</v>
      </c>
      <c r="Q373" s="43">
        <f t="shared" si="47"/>
        <v>37.43368890086478</v>
      </c>
      <c r="S373" s="9">
        <f t="shared" si="49"/>
        <v>330</v>
      </c>
    </row>
    <row r="374" spans="1:20">
      <c r="A374" s="3">
        <v>40235</v>
      </c>
      <c r="B374" s="4">
        <v>161985</v>
      </c>
      <c r="C374" s="5">
        <v>297.8</v>
      </c>
      <c r="D374" s="6">
        <v>8.3580000000000005</v>
      </c>
      <c r="E374" s="11">
        <v>3.6789999999999998</v>
      </c>
      <c r="F374" s="8">
        <v>30.75</v>
      </c>
      <c r="G374" s="16">
        <v>37.6</v>
      </c>
      <c r="H374" s="16">
        <v>36</v>
      </c>
      <c r="I374" s="4">
        <f t="shared" si="51"/>
        <v>140470</v>
      </c>
      <c r="J374" s="51">
        <f t="shared" si="52"/>
        <v>298</v>
      </c>
      <c r="K374" s="7">
        <f t="shared" si="48"/>
        <v>35.630533620483369</v>
      </c>
      <c r="L374" s="10">
        <f t="shared" si="46"/>
        <v>0.10325721961047683</v>
      </c>
      <c r="M374" s="9" t="s">
        <v>61</v>
      </c>
      <c r="N374" s="45">
        <f t="shared" si="50"/>
        <v>11204.800000000001</v>
      </c>
      <c r="O374" s="7">
        <f t="shared" si="53"/>
        <v>4.5523693754197438</v>
      </c>
      <c r="Q374" s="43">
        <f t="shared" si="47"/>
        <v>37.726753171238805</v>
      </c>
      <c r="S374" s="9">
        <f t="shared" si="49"/>
        <v>298</v>
      </c>
    </row>
    <row r="375" spans="1:20">
      <c r="A375" s="3">
        <v>40240</v>
      </c>
      <c r="B375" s="4">
        <v>162312</v>
      </c>
      <c r="C375" s="5">
        <v>327.39999999999998</v>
      </c>
      <c r="D375" s="6">
        <v>9.0009999999999994</v>
      </c>
      <c r="E375" s="11">
        <v>3.7490000000000001</v>
      </c>
      <c r="F375" s="8">
        <v>33.74</v>
      </c>
      <c r="G375" s="16">
        <v>37.9</v>
      </c>
      <c r="H375" s="16">
        <v>65</v>
      </c>
      <c r="I375" s="4">
        <f t="shared" si="51"/>
        <v>140797</v>
      </c>
      <c r="J375" s="51">
        <f t="shared" si="52"/>
        <v>327</v>
      </c>
      <c r="K375" s="7">
        <f t="shared" si="48"/>
        <v>36.37373625152761</v>
      </c>
      <c r="L375" s="10">
        <f t="shared" si="46"/>
        <v>0.10305436774587662</v>
      </c>
      <c r="M375" s="9" t="s">
        <v>199</v>
      </c>
      <c r="N375" s="45">
        <f t="shared" si="50"/>
        <v>12393.3</v>
      </c>
      <c r="O375" s="7">
        <f t="shared" si="53"/>
        <v>4.6860036652412962</v>
      </c>
      <c r="Q375" s="43">
        <f t="shared" si="47"/>
        <v>37.304879363021747</v>
      </c>
      <c r="S375" s="9">
        <f t="shared" si="49"/>
        <v>327</v>
      </c>
    </row>
    <row r="376" spans="1:20">
      <c r="A376" s="3">
        <v>40243</v>
      </c>
      <c r="B376" s="4">
        <v>162644</v>
      </c>
      <c r="C376" s="5">
        <v>331.4</v>
      </c>
      <c r="D376" s="6">
        <v>8.8239999999999998</v>
      </c>
      <c r="E376" s="11">
        <v>3.7789999999999999</v>
      </c>
      <c r="F376" s="8">
        <v>33.35</v>
      </c>
      <c r="G376" s="16">
        <v>38.299999999999997</v>
      </c>
      <c r="H376" s="16">
        <v>57</v>
      </c>
      <c r="I376" s="4">
        <f t="shared" si="51"/>
        <v>141129</v>
      </c>
      <c r="J376" s="51">
        <f t="shared" si="52"/>
        <v>332</v>
      </c>
      <c r="K376" s="7">
        <f t="shared" si="48"/>
        <v>37.556663644605621</v>
      </c>
      <c r="L376" s="10">
        <f t="shared" si="46"/>
        <v>0.10063367531683767</v>
      </c>
      <c r="M376" s="9" t="s">
        <v>105</v>
      </c>
      <c r="N376" s="45">
        <f t="shared" si="50"/>
        <v>12715.599999999999</v>
      </c>
      <c r="O376" s="7">
        <f t="shared" si="53"/>
        <v>4.5937066988533495</v>
      </c>
      <c r="Q376" s="43">
        <f t="shared" si="47"/>
        <v>36.520311172205531</v>
      </c>
      <c r="S376" s="9">
        <f t="shared" si="49"/>
        <v>332</v>
      </c>
    </row>
    <row r="377" spans="1:20">
      <c r="A377" s="3">
        <v>40246</v>
      </c>
      <c r="B377" s="4">
        <v>162771</v>
      </c>
      <c r="C377" s="5">
        <v>127.3</v>
      </c>
      <c r="D377" s="6">
        <v>3.2970000000000002</v>
      </c>
      <c r="E377" s="11">
        <v>3.8490000000000002</v>
      </c>
      <c r="F377" s="8">
        <v>12.69</v>
      </c>
      <c r="G377" s="16">
        <v>40.5</v>
      </c>
      <c r="H377" s="16">
        <v>0</v>
      </c>
      <c r="I377" s="4">
        <f t="shared" si="51"/>
        <v>141256</v>
      </c>
      <c r="J377" s="51">
        <f t="shared" si="52"/>
        <v>127</v>
      </c>
      <c r="K377" s="7">
        <f t="shared" si="48"/>
        <v>38.61085835608128</v>
      </c>
      <c r="L377" s="10">
        <f t="shared" si="46"/>
        <v>9.9685781618224667E-2</v>
      </c>
      <c r="M377" s="9" t="s">
        <v>46</v>
      </c>
      <c r="N377" s="45">
        <f t="shared" si="50"/>
        <v>5143.5</v>
      </c>
      <c r="O377" s="7" t="str">
        <f t="shared" si="53"/>
        <v>N/A</v>
      </c>
      <c r="Q377" s="43">
        <f t="shared" si="47"/>
        <v>37.513752750738171</v>
      </c>
      <c r="S377" s="9">
        <f t="shared" si="49"/>
        <v>127</v>
      </c>
    </row>
    <row r="378" spans="1:20">
      <c r="A378" s="3">
        <v>40247</v>
      </c>
      <c r="B378" s="4">
        <v>163150</v>
      </c>
      <c r="C378" s="5">
        <v>379.5</v>
      </c>
      <c r="D378" s="6">
        <v>8.2639999999999993</v>
      </c>
      <c r="E378" s="11">
        <v>3.6589999999999998</v>
      </c>
      <c r="F378" s="8">
        <v>30.24</v>
      </c>
      <c r="G378" s="16">
        <v>45.6</v>
      </c>
      <c r="H378" s="16">
        <v>30</v>
      </c>
      <c r="I378" s="4">
        <f t="shared" si="51"/>
        <v>141635</v>
      </c>
      <c r="J378" s="51">
        <f t="shared" si="52"/>
        <v>379</v>
      </c>
      <c r="K378" s="7">
        <f t="shared" si="48"/>
        <v>45.922071636011623</v>
      </c>
      <c r="L378" s="10">
        <f t="shared" si="46"/>
        <v>7.9683794466403154E-2</v>
      </c>
      <c r="M378" s="9" t="s">
        <v>47</v>
      </c>
      <c r="N378" s="45">
        <f t="shared" si="50"/>
        <v>17282.400000000001</v>
      </c>
      <c r="O378" s="7">
        <f t="shared" si="53"/>
        <v>4.2892806324110673</v>
      </c>
      <c r="Q378" s="43">
        <f t="shared" si="47"/>
        <v>40.696531212232841</v>
      </c>
      <c r="S378" s="9">
        <f t="shared" si="49"/>
        <v>379</v>
      </c>
    </row>
    <row r="379" spans="1:20">
      <c r="A379" s="3">
        <v>40253</v>
      </c>
      <c r="B379" s="4">
        <v>163456</v>
      </c>
      <c r="C379" s="5">
        <v>305.3</v>
      </c>
      <c r="D379" s="6">
        <v>9.3230000000000004</v>
      </c>
      <c r="E379" s="11">
        <v>3.7589999999999999</v>
      </c>
      <c r="F379" s="8">
        <v>35.049999999999997</v>
      </c>
      <c r="G379" s="16">
        <v>41.5</v>
      </c>
      <c r="H379" s="16">
        <v>8</v>
      </c>
      <c r="I379" s="4">
        <f t="shared" si="51"/>
        <v>141941</v>
      </c>
      <c r="J379" s="51">
        <f t="shared" si="52"/>
        <v>306</v>
      </c>
      <c r="K379" s="7">
        <f t="shared" si="48"/>
        <v>32.746969859487287</v>
      </c>
      <c r="L379" s="10">
        <f t="shared" si="46"/>
        <v>0.11480510972813625</v>
      </c>
      <c r="M379" s="9" t="s">
        <v>163</v>
      </c>
      <c r="N379" s="45">
        <f t="shared" si="50"/>
        <v>12699</v>
      </c>
      <c r="O379" s="7">
        <f t="shared" si="53"/>
        <v>2.8212974123812646</v>
      </c>
      <c r="Q379" s="43">
        <f t="shared" si="47"/>
        <v>39.093299950526728</v>
      </c>
      <c r="S379" s="9">
        <f t="shared" si="49"/>
        <v>306</v>
      </c>
    </row>
    <row r="380" spans="1:20">
      <c r="A380" s="3">
        <v>40256</v>
      </c>
      <c r="B380" s="4">
        <v>163846</v>
      </c>
      <c r="C380" s="5">
        <v>390.2</v>
      </c>
      <c r="D380" s="6">
        <v>8.5869999999999997</v>
      </c>
      <c r="E380" s="11">
        <v>3.7989999999999999</v>
      </c>
      <c r="F380" s="8">
        <v>32.619999999999997</v>
      </c>
      <c r="G380" s="16">
        <v>40.6</v>
      </c>
      <c r="H380" s="16">
        <v>32</v>
      </c>
      <c r="I380" s="4">
        <f t="shared" si="51"/>
        <v>142331</v>
      </c>
      <c r="J380" s="51">
        <f t="shared" si="52"/>
        <v>390</v>
      </c>
      <c r="K380" s="7">
        <f t="shared" si="48"/>
        <v>45.44078257831606</v>
      </c>
      <c r="L380" s="10">
        <f t="shared" si="46"/>
        <v>8.3598154792414142E-2</v>
      </c>
      <c r="M380" s="9" t="s">
        <v>199</v>
      </c>
      <c r="N380" s="45">
        <f t="shared" si="50"/>
        <v>15834</v>
      </c>
      <c r="O380" s="7">
        <f t="shared" si="53"/>
        <v>4.0172132239876994</v>
      </c>
      <c r="Q380" s="43">
        <f t="shared" si="47"/>
        <v>41.369941357938323</v>
      </c>
      <c r="S380" s="9">
        <f t="shared" si="49"/>
        <v>390</v>
      </c>
    </row>
    <row r="381" spans="1:20">
      <c r="A381" s="3">
        <v>40261</v>
      </c>
      <c r="B381" s="4">
        <v>164214</v>
      </c>
      <c r="C381" s="5">
        <v>368.2</v>
      </c>
      <c r="D381" s="6">
        <v>9.0259999999999998</v>
      </c>
      <c r="E381" s="11">
        <v>3.7989999999999999</v>
      </c>
      <c r="F381" s="8">
        <v>34.29</v>
      </c>
      <c r="G381" s="16">
        <v>41.7</v>
      </c>
      <c r="H381" s="16">
        <v>65</v>
      </c>
      <c r="I381" s="4">
        <f t="shared" si="51"/>
        <v>142699</v>
      </c>
      <c r="J381" s="51">
        <f t="shared" si="52"/>
        <v>368</v>
      </c>
      <c r="K381" s="7">
        <f t="shared" si="48"/>
        <v>40.793263904276536</v>
      </c>
      <c r="L381" s="10">
        <f t="shared" si="46"/>
        <v>9.3128734383487233E-2</v>
      </c>
      <c r="M381" s="9" t="s">
        <v>199</v>
      </c>
      <c r="N381" s="45">
        <f t="shared" si="50"/>
        <v>15345.6</v>
      </c>
      <c r="O381" s="7">
        <f t="shared" si="53"/>
        <v>4.467400325909832</v>
      </c>
      <c r="Q381" s="43">
        <f t="shared" si="47"/>
        <v>39.660338780693287</v>
      </c>
      <c r="S381" s="9">
        <f t="shared" si="49"/>
        <v>368</v>
      </c>
    </row>
    <row r="382" spans="1:20">
      <c r="A382" s="3">
        <v>40264</v>
      </c>
      <c r="B382" s="4">
        <v>164533</v>
      </c>
      <c r="C382" s="5">
        <v>318.7</v>
      </c>
      <c r="D382" s="90">
        <v>7.9180000000000001</v>
      </c>
      <c r="E382" s="11">
        <v>3.8490000000000002</v>
      </c>
      <c r="F382" s="8">
        <v>30.48</v>
      </c>
      <c r="G382" s="16">
        <v>42.2</v>
      </c>
      <c r="H382" s="16">
        <v>7</v>
      </c>
      <c r="I382" s="4">
        <f t="shared" si="51"/>
        <v>143018</v>
      </c>
      <c r="J382" s="51">
        <f t="shared" si="52"/>
        <v>319</v>
      </c>
      <c r="K382" s="7">
        <f t="shared" si="48"/>
        <v>40.250063147259404</v>
      </c>
      <c r="L382" s="10">
        <f t="shared" si="46"/>
        <v>9.5638531534358334E-2</v>
      </c>
      <c r="M382" s="9" t="s">
        <v>254</v>
      </c>
      <c r="N382" s="45">
        <f t="shared" si="50"/>
        <v>13461.800000000001</v>
      </c>
      <c r="O382" s="7">
        <f t="shared" si="53"/>
        <v>4.155912770630688</v>
      </c>
      <c r="Q382" s="43">
        <f t="shared" si="47"/>
        <v>42.161369876617329</v>
      </c>
      <c r="S382" s="9">
        <f t="shared" si="49"/>
        <v>319</v>
      </c>
    </row>
    <row r="383" spans="1:20">
      <c r="A383" s="3">
        <v>40268</v>
      </c>
      <c r="B383" s="4">
        <v>164950</v>
      </c>
      <c r="C383" s="5">
        <v>417.1</v>
      </c>
      <c r="D383" s="6">
        <f>F383/E383</f>
        <v>9.0129663932257227</v>
      </c>
      <c r="E383" s="11">
        <v>3.7789999999999999</v>
      </c>
      <c r="F383" s="8">
        <v>34.06</v>
      </c>
      <c r="G383" s="16">
        <v>44.9</v>
      </c>
      <c r="H383" s="16">
        <v>70</v>
      </c>
      <c r="I383" s="4">
        <f t="shared" si="51"/>
        <v>143435</v>
      </c>
      <c r="J383" s="51">
        <f t="shared" si="52"/>
        <v>417</v>
      </c>
      <c r="K383" s="7">
        <f t="shared" si="48"/>
        <v>46.277771579565467</v>
      </c>
      <c r="L383" s="10">
        <f t="shared" si="46"/>
        <v>8.1659074562455053E-2</v>
      </c>
      <c r="M383" s="9" t="s">
        <v>199</v>
      </c>
      <c r="N383" s="45">
        <f t="shared" si="50"/>
        <v>18723.3</v>
      </c>
      <c r="O383" s="7">
        <f t="shared" si="53"/>
        <v>4.3996388513818072</v>
      </c>
      <c r="Q383" s="43">
        <f t="shared" si="47"/>
        <v>42.440366210367138</v>
      </c>
      <c r="S383" s="9">
        <f t="shared" si="49"/>
        <v>417</v>
      </c>
    </row>
    <row r="384" spans="1:20">
      <c r="A384" s="3">
        <v>40270</v>
      </c>
      <c r="B384" s="4">
        <v>165225</v>
      </c>
      <c r="C384" s="5">
        <v>274.60000000000002</v>
      </c>
      <c r="D384" s="6">
        <v>6.1050000000000004</v>
      </c>
      <c r="E384" s="11">
        <v>3.8889999999999998</v>
      </c>
      <c r="F384" s="8">
        <v>23.74</v>
      </c>
      <c r="G384" s="16">
        <v>47.5</v>
      </c>
      <c r="H384" s="16">
        <v>0</v>
      </c>
      <c r="I384" s="4">
        <f t="shared" si="51"/>
        <v>143710</v>
      </c>
      <c r="J384" s="51">
        <f t="shared" si="52"/>
        <v>275</v>
      </c>
      <c r="K384" s="7">
        <f t="shared" si="48"/>
        <v>44.979524979524982</v>
      </c>
      <c r="L384" s="10">
        <f t="shared" si="46"/>
        <v>8.6453022578295693E-2</v>
      </c>
      <c r="M384" s="9" t="s">
        <v>254</v>
      </c>
      <c r="N384" s="45">
        <f t="shared" si="50"/>
        <v>13062.5</v>
      </c>
      <c r="O384" s="7" t="str">
        <f t="shared" si="53"/>
        <v>N/A</v>
      </c>
      <c r="Q384" s="43">
        <f t="shared" si="47"/>
        <v>43.835786568783284</v>
      </c>
      <c r="S384" s="9">
        <f t="shared" si="49"/>
        <v>275</v>
      </c>
    </row>
    <row r="385" spans="1:19">
      <c r="A385" s="3">
        <v>40274</v>
      </c>
      <c r="B385" s="4">
        <v>165624</v>
      </c>
      <c r="C385" s="5">
        <v>398.9</v>
      </c>
      <c r="D385" s="6">
        <v>9.452</v>
      </c>
      <c r="E385" s="11">
        <v>3.8690000000000002</v>
      </c>
      <c r="F385" s="8">
        <v>36.57</v>
      </c>
      <c r="G385" s="16">
        <v>44.4</v>
      </c>
      <c r="H385" s="16">
        <v>53</v>
      </c>
      <c r="I385" s="4">
        <f t="shared" si="51"/>
        <v>144109</v>
      </c>
      <c r="J385" s="51">
        <f t="shared" si="52"/>
        <v>399</v>
      </c>
      <c r="K385" s="7">
        <f t="shared" si="48"/>
        <v>42.202708421498095</v>
      </c>
      <c r="L385" s="10">
        <f t="shared" si="46"/>
        <v>9.167711205815994E-2</v>
      </c>
      <c r="M385" s="9" t="s">
        <v>254</v>
      </c>
      <c r="N385" s="45">
        <f t="shared" si="50"/>
        <v>17715.599999999999</v>
      </c>
      <c r="O385" s="7">
        <f t="shared" si="53"/>
        <v>3.703843569816998</v>
      </c>
      <c r="Q385" s="43">
        <f t="shared" si="47"/>
        <v>44.486668326862848</v>
      </c>
      <c r="S385" s="9">
        <f t="shared" si="49"/>
        <v>399</v>
      </c>
    </row>
    <row r="386" spans="1:19">
      <c r="A386" s="3">
        <v>40277</v>
      </c>
      <c r="B386" s="4">
        <v>166032</v>
      </c>
      <c r="C386" s="5">
        <v>408.4</v>
      </c>
      <c r="D386" s="6">
        <v>9.4429999999999996</v>
      </c>
      <c r="E386" s="11">
        <v>3.7789999999999999</v>
      </c>
      <c r="F386" s="8">
        <v>35.69</v>
      </c>
      <c r="G386" s="16">
        <v>45</v>
      </c>
      <c r="H386" s="16">
        <v>72</v>
      </c>
      <c r="I386" s="4">
        <f t="shared" si="51"/>
        <v>144517</v>
      </c>
      <c r="J386" s="51">
        <f t="shared" si="52"/>
        <v>408</v>
      </c>
      <c r="K386" s="7">
        <f t="shared" si="48"/>
        <v>43.2489674891454</v>
      </c>
      <c r="L386" s="10">
        <f t="shared" si="46"/>
        <v>8.7389813907933392E-2</v>
      </c>
      <c r="M386" s="9" t="s">
        <v>163</v>
      </c>
      <c r="N386" s="45">
        <f t="shared" si="50"/>
        <v>18360</v>
      </c>
      <c r="O386" s="7">
        <f t="shared" si="53"/>
        <v>4.1217796278158669</v>
      </c>
      <c r="Q386" s="43">
        <f t="shared" si="47"/>
        <v>43.47706696338949</v>
      </c>
      <c r="S386" s="9">
        <f t="shared" si="49"/>
        <v>408</v>
      </c>
    </row>
    <row r="387" spans="1:19">
      <c r="A387" s="3">
        <v>40282</v>
      </c>
      <c r="B387" s="4">
        <v>166468</v>
      </c>
      <c r="C387" s="5">
        <v>435.9</v>
      </c>
      <c r="D387" s="6">
        <v>9.8030000000000008</v>
      </c>
      <c r="E387" s="11">
        <v>3.6989999999999998</v>
      </c>
      <c r="F387" s="8">
        <v>36.26</v>
      </c>
      <c r="G387" s="16">
        <v>44</v>
      </c>
      <c r="H387" s="16">
        <v>71</v>
      </c>
      <c r="I387" s="4">
        <f t="shared" si="51"/>
        <v>144953</v>
      </c>
      <c r="J387" s="51">
        <f t="shared" si="52"/>
        <v>436</v>
      </c>
      <c r="K387" s="7">
        <f t="shared" si="48"/>
        <v>44.465979802101394</v>
      </c>
      <c r="L387" s="10">
        <f t="shared" ref="L387:L450" si="54">F387/C387</f>
        <v>8.3184216563431973E-2</v>
      </c>
      <c r="M387" s="9" t="s">
        <v>61</v>
      </c>
      <c r="N387" s="45">
        <f t="shared" si="50"/>
        <v>19184</v>
      </c>
      <c r="O387" s="7">
        <f t="shared" si="53"/>
        <v>3.6937263133746274</v>
      </c>
      <c r="Q387" s="43">
        <f t="shared" si="47"/>
        <v>43.305885237581634</v>
      </c>
      <c r="S387" s="9">
        <f t="shared" si="49"/>
        <v>436</v>
      </c>
    </row>
    <row r="388" spans="1:19">
      <c r="A388" s="3">
        <v>40289</v>
      </c>
      <c r="B388" s="4">
        <v>166869</v>
      </c>
      <c r="C388" s="5">
        <v>400.9</v>
      </c>
      <c r="D388" s="6">
        <v>9.6029999999999998</v>
      </c>
      <c r="E388" s="11">
        <v>3.7589999999999999</v>
      </c>
      <c r="F388" s="8">
        <v>36.1</v>
      </c>
      <c r="G388" s="16"/>
      <c r="H388" s="16">
        <v>36</v>
      </c>
      <c r="I388" s="4">
        <f t="shared" si="51"/>
        <v>145354</v>
      </c>
      <c r="J388" s="51">
        <f t="shared" si="52"/>
        <v>401</v>
      </c>
      <c r="K388" s="7">
        <f t="shared" si="48"/>
        <v>41.747370613349993</v>
      </c>
      <c r="L388" s="10">
        <f t="shared" si="54"/>
        <v>9.0047393364928924E-2</v>
      </c>
      <c r="M388" s="9" t="s">
        <v>61</v>
      </c>
      <c r="N388" s="45" t="str">
        <f t="shared" si="50"/>
        <v>N/A</v>
      </c>
      <c r="O388" s="7">
        <f t="shared" si="53"/>
        <v>3.1593297580444002</v>
      </c>
      <c r="Q388" s="43">
        <f t="shared" si="47"/>
        <v>43.154105968198934</v>
      </c>
      <c r="S388" s="9">
        <f t="shared" si="49"/>
        <v>0</v>
      </c>
    </row>
    <row r="389" spans="1:19">
      <c r="A389" s="3">
        <v>40295</v>
      </c>
      <c r="B389" s="4">
        <v>167254</v>
      </c>
      <c r="C389" s="5">
        <v>384.4</v>
      </c>
      <c r="D389" s="6">
        <v>9.5909999999999993</v>
      </c>
      <c r="E389" s="11">
        <v>4.069</v>
      </c>
      <c r="F389" s="8">
        <v>39.03</v>
      </c>
      <c r="G389" s="16">
        <v>40.9</v>
      </c>
      <c r="H389" s="16">
        <v>61</v>
      </c>
      <c r="I389" s="4">
        <f t="shared" si="51"/>
        <v>145739</v>
      </c>
      <c r="J389" s="51">
        <f t="shared" si="52"/>
        <v>385</v>
      </c>
      <c r="K389" s="7">
        <f t="shared" si="48"/>
        <v>40.079240955062041</v>
      </c>
      <c r="L389" s="10">
        <f t="shared" si="54"/>
        <v>0.10153485952133195</v>
      </c>
      <c r="M389" s="9" t="s">
        <v>254</v>
      </c>
      <c r="N389" s="45">
        <f t="shared" si="50"/>
        <v>15746.5</v>
      </c>
      <c r="O389" s="7">
        <f t="shared" si="53"/>
        <v>3.8309849115504697</v>
      </c>
      <c r="Q389" s="43">
        <f t="shared" ref="Q389:Q446" si="55">AVERAGE(K387:K389)</f>
        <v>42.097530456837809</v>
      </c>
      <c r="S389" s="9">
        <f t="shared" si="49"/>
        <v>385</v>
      </c>
    </row>
    <row r="390" spans="1:19">
      <c r="A390" s="3">
        <v>40299</v>
      </c>
      <c r="B390" s="4">
        <v>167675</v>
      </c>
      <c r="C390" s="5">
        <v>421.2</v>
      </c>
      <c r="D390" s="6">
        <v>10.055999999999999</v>
      </c>
      <c r="E390" s="11">
        <v>4.069</v>
      </c>
      <c r="F390" s="8">
        <v>40.92</v>
      </c>
      <c r="G390" s="16">
        <v>42.5</v>
      </c>
      <c r="H390" s="16">
        <v>69</v>
      </c>
      <c r="I390" s="4">
        <f t="shared" si="51"/>
        <v>146160</v>
      </c>
      <c r="J390" s="51">
        <f t="shared" si="52"/>
        <v>421</v>
      </c>
      <c r="K390" s="7">
        <f t="shared" si="48"/>
        <v>41.885441527446304</v>
      </c>
      <c r="L390" s="10">
        <f t="shared" si="54"/>
        <v>9.7150997150997162E-2</v>
      </c>
      <c r="M390" s="9" t="s">
        <v>254</v>
      </c>
      <c r="N390" s="45">
        <f t="shared" si="50"/>
        <v>17892.5</v>
      </c>
      <c r="O390" s="7">
        <f t="shared" si="53"/>
        <v>3.4913504273504277</v>
      </c>
      <c r="Q390" s="43">
        <f t="shared" si="55"/>
        <v>41.237351031952777</v>
      </c>
      <c r="S390" s="9">
        <f t="shared" si="49"/>
        <v>421</v>
      </c>
    </row>
    <row r="391" spans="1:19">
      <c r="A391" s="3">
        <v>40304</v>
      </c>
      <c r="B391" s="4">
        <v>168030</v>
      </c>
      <c r="C391" s="5">
        <v>355.3</v>
      </c>
      <c r="D391" s="6">
        <v>7.6520000000000001</v>
      </c>
      <c r="E391" s="11">
        <v>4.0890000000000004</v>
      </c>
      <c r="F391" s="8">
        <v>31.29</v>
      </c>
      <c r="G391" s="16">
        <v>48.5</v>
      </c>
      <c r="H391" s="16">
        <v>0</v>
      </c>
      <c r="I391" s="4">
        <f t="shared" si="51"/>
        <v>146515</v>
      </c>
      <c r="J391" s="51">
        <f t="shared" si="52"/>
        <v>355</v>
      </c>
      <c r="K391" s="7">
        <f t="shared" si="48"/>
        <v>46.432305279665449</v>
      </c>
      <c r="L391" s="10">
        <f t="shared" si="54"/>
        <v>8.8066422741345338E-2</v>
      </c>
      <c r="M391" s="9" t="s">
        <v>254</v>
      </c>
      <c r="N391" s="45">
        <f t="shared" si="50"/>
        <v>17217.5</v>
      </c>
      <c r="O391" s="7" t="str">
        <f t="shared" si="53"/>
        <v>N/A</v>
      </c>
      <c r="Q391" s="43">
        <f t="shared" si="55"/>
        <v>42.7989959207246</v>
      </c>
      <c r="S391" s="9">
        <f t="shared" si="49"/>
        <v>355</v>
      </c>
    </row>
    <row r="392" spans="1:19">
      <c r="A392" s="3">
        <v>40310</v>
      </c>
      <c r="B392" s="4">
        <v>168482</v>
      </c>
      <c r="C392" s="5">
        <v>451.4</v>
      </c>
      <c r="D392" s="6">
        <v>9.2469999999999999</v>
      </c>
      <c r="E392" s="11">
        <v>4.0389999999999997</v>
      </c>
      <c r="F392" s="8">
        <v>37.35</v>
      </c>
      <c r="G392" s="16">
        <v>50.6</v>
      </c>
      <c r="H392" s="16">
        <v>16</v>
      </c>
      <c r="I392" s="4">
        <f t="shared" si="51"/>
        <v>146967</v>
      </c>
      <c r="J392" s="51">
        <f t="shared" si="52"/>
        <v>452</v>
      </c>
      <c r="K392" s="7">
        <f t="shared" si="48"/>
        <v>48.815832161782197</v>
      </c>
      <c r="L392" s="10">
        <f t="shared" si="54"/>
        <v>8.2742578644217996E-2</v>
      </c>
      <c r="M392" s="9" t="s">
        <v>254</v>
      </c>
      <c r="N392" s="45">
        <f t="shared" si="50"/>
        <v>22871.200000000001</v>
      </c>
      <c r="O392" s="7">
        <f t="shared" si="53"/>
        <v>2.9807625166149769</v>
      </c>
      <c r="Q392" s="43">
        <f t="shared" si="55"/>
        <v>45.711192989631314</v>
      </c>
      <c r="S392" s="9">
        <f t="shared" si="49"/>
        <v>452</v>
      </c>
    </row>
    <row r="393" spans="1:19">
      <c r="A393" s="3">
        <v>40314</v>
      </c>
      <c r="B393" s="4">
        <v>168927</v>
      </c>
      <c r="C393" s="5">
        <v>445.2</v>
      </c>
      <c r="D393" s="6">
        <v>8.8360000000000003</v>
      </c>
      <c r="E393" s="11">
        <v>3.7989999999999999</v>
      </c>
      <c r="F393" s="8">
        <v>33.57</v>
      </c>
      <c r="G393" s="16">
        <v>47.1</v>
      </c>
      <c r="H393" s="16">
        <v>7</v>
      </c>
      <c r="I393" s="4">
        <f t="shared" si="51"/>
        <v>147412</v>
      </c>
      <c r="J393" s="51">
        <f t="shared" si="52"/>
        <v>445</v>
      </c>
      <c r="K393" s="7">
        <f t="shared" si="48"/>
        <v>50.384789497510184</v>
      </c>
      <c r="L393" s="10">
        <f t="shared" si="54"/>
        <v>7.5404312668463619E-2</v>
      </c>
      <c r="M393" s="9" t="s">
        <v>17</v>
      </c>
      <c r="N393" s="45">
        <f t="shared" si="50"/>
        <v>20959.5</v>
      </c>
      <c r="O393" s="7">
        <f t="shared" si="53"/>
        <v>3.2029308176100635</v>
      </c>
      <c r="Q393" s="43">
        <f t="shared" si="55"/>
        <v>48.544308979652612</v>
      </c>
      <c r="S393" s="9">
        <f t="shared" si="49"/>
        <v>445</v>
      </c>
    </row>
    <row r="394" spans="1:19">
      <c r="A394" s="3">
        <v>40319</v>
      </c>
      <c r="B394" s="4">
        <v>169368</v>
      </c>
      <c r="C394" s="5">
        <v>441</v>
      </c>
      <c r="D394" s="6">
        <v>9.3209999999999997</v>
      </c>
      <c r="E394" s="11">
        <v>3.8490000000000002</v>
      </c>
      <c r="F394" s="8">
        <v>35.880000000000003</v>
      </c>
      <c r="G394" s="16">
        <v>48.4</v>
      </c>
      <c r="I394" s="4">
        <f t="shared" si="51"/>
        <v>147853</v>
      </c>
      <c r="J394" s="51">
        <f t="shared" si="52"/>
        <v>441</v>
      </c>
      <c r="K394" s="7">
        <f t="shared" si="48"/>
        <v>47.3125201158674</v>
      </c>
      <c r="L394" s="10">
        <f t="shared" si="54"/>
        <v>8.1360544217687084E-2</v>
      </c>
      <c r="M394" s="9" t="s">
        <v>105</v>
      </c>
      <c r="N394" s="45">
        <f t="shared" si="50"/>
        <v>21344.399999999998</v>
      </c>
      <c r="O394" s="7" t="str">
        <f t="shared" si="53"/>
        <v>N/A</v>
      </c>
      <c r="Q394" s="43">
        <f t="shared" si="55"/>
        <v>48.837713925053265</v>
      </c>
      <c r="S394" s="9">
        <f t="shared" si="49"/>
        <v>441</v>
      </c>
    </row>
    <row r="395" spans="1:19">
      <c r="A395" s="3">
        <v>40324</v>
      </c>
      <c r="B395" s="4">
        <v>169799</v>
      </c>
      <c r="C395" s="5">
        <v>431</v>
      </c>
      <c r="D395" s="6">
        <v>9.7210000000000001</v>
      </c>
      <c r="E395" s="11">
        <v>3.8490000000000002</v>
      </c>
      <c r="F395" s="8">
        <v>37.42</v>
      </c>
      <c r="G395" s="16">
        <v>46.5</v>
      </c>
      <c r="H395" s="16">
        <v>30</v>
      </c>
      <c r="I395" s="4">
        <f t="shared" si="51"/>
        <v>148284</v>
      </c>
      <c r="J395" s="51">
        <f t="shared" si="52"/>
        <v>431</v>
      </c>
      <c r="K395" s="7">
        <f t="shared" ref="K395:K458" si="56">IF(C395&gt;0,C395/D395,0)</f>
        <v>44.337002366011724</v>
      </c>
      <c r="L395" s="10">
        <f t="shared" si="54"/>
        <v>8.6821345707656622E-2</v>
      </c>
      <c r="M395" s="9" t="s">
        <v>199</v>
      </c>
      <c r="N395" s="45">
        <f t="shared" si="50"/>
        <v>20041.5</v>
      </c>
      <c r="O395" s="7">
        <f t="shared" si="53"/>
        <v>2.8556357308584683</v>
      </c>
      <c r="Q395" s="43">
        <f t="shared" si="55"/>
        <v>47.344770659796438</v>
      </c>
      <c r="S395" s="9">
        <f t="shared" si="49"/>
        <v>431</v>
      </c>
    </row>
    <row r="396" spans="1:19">
      <c r="A396" s="3">
        <v>40330</v>
      </c>
      <c r="B396" s="4">
        <v>170302</v>
      </c>
      <c r="C396" s="5">
        <v>502.5</v>
      </c>
      <c r="D396" s="6">
        <v>8.4749999999999996</v>
      </c>
      <c r="E396" s="11">
        <v>3.839</v>
      </c>
      <c r="F396" s="8">
        <v>32.54</v>
      </c>
      <c r="G396" s="16">
        <v>51.7</v>
      </c>
      <c r="H396" s="16">
        <v>34</v>
      </c>
      <c r="I396" s="4">
        <f t="shared" si="51"/>
        <v>148787</v>
      </c>
      <c r="J396" s="51">
        <f t="shared" si="52"/>
        <v>503</v>
      </c>
      <c r="K396" s="7">
        <f t="shared" si="56"/>
        <v>59.292035398230091</v>
      </c>
      <c r="L396" s="10">
        <f t="shared" si="54"/>
        <v>6.4756218905472632E-2</v>
      </c>
      <c r="M396" s="9" t="s">
        <v>105</v>
      </c>
      <c r="N396" s="45">
        <f t="shared" si="50"/>
        <v>26005.100000000002</v>
      </c>
      <c r="O396" s="7">
        <f t="shared" si="53"/>
        <v>3.9984328358208963</v>
      </c>
      <c r="Q396" s="43">
        <f t="shared" si="55"/>
        <v>50.313852626703074</v>
      </c>
      <c r="S396" s="9">
        <f t="shared" si="49"/>
        <v>503</v>
      </c>
    </row>
    <row r="397" spans="1:19">
      <c r="A397" s="3">
        <v>40334</v>
      </c>
      <c r="B397" s="4">
        <v>170761</v>
      </c>
      <c r="C397" s="5">
        <v>459.2</v>
      </c>
      <c r="D397" s="6">
        <v>10.084</v>
      </c>
      <c r="E397" s="11">
        <v>4.0789999999999997</v>
      </c>
      <c r="F397" s="8">
        <v>41.13</v>
      </c>
      <c r="G397" s="16">
        <v>51.8</v>
      </c>
      <c r="H397" s="16">
        <v>66</v>
      </c>
      <c r="I397" s="4">
        <f t="shared" si="51"/>
        <v>149246</v>
      </c>
      <c r="J397" s="51">
        <f t="shared" si="52"/>
        <v>459</v>
      </c>
      <c r="K397" s="7">
        <f t="shared" si="56"/>
        <v>45.537485124950415</v>
      </c>
      <c r="L397" s="10">
        <f t="shared" si="54"/>
        <v>8.9568815331010465E-2</v>
      </c>
      <c r="M397" s="9" t="s">
        <v>254</v>
      </c>
      <c r="N397" s="45">
        <f t="shared" si="50"/>
        <v>23776.199999999997</v>
      </c>
      <c r="O397" s="7">
        <f t="shared" si="53"/>
        <v>3.2653554006968655</v>
      </c>
      <c r="Q397" s="43">
        <f t="shared" si="55"/>
        <v>49.722174296397412</v>
      </c>
      <c r="S397" s="9">
        <f t="shared" si="49"/>
        <v>459</v>
      </c>
    </row>
    <row r="398" spans="1:19">
      <c r="A398" s="3">
        <v>40340</v>
      </c>
      <c r="B398" s="4">
        <v>171234</v>
      </c>
      <c r="C398" s="5">
        <v>472.4</v>
      </c>
      <c r="D398" s="6">
        <v>9.6560000000000006</v>
      </c>
      <c r="E398" s="11">
        <v>3.8090000000000002</v>
      </c>
      <c r="F398" s="8">
        <v>36.78</v>
      </c>
      <c r="G398" s="16">
        <v>49.3</v>
      </c>
      <c r="H398" s="16">
        <v>40</v>
      </c>
      <c r="I398" s="4">
        <f t="shared" si="51"/>
        <v>149719</v>
      </c>
      <c r="J398" s="51">
        <f t="shared" si="52"/>
        <v>473</v>
      </c>
      <c r="K398" s="7">
        <f t="shared" si="56"/>
        <v>48.922949461474722</v>
      </c>
      <c r="L398" s="10">
        <f t="shared" si="54"/>
        <v>7.7857747671464861E-2</v>
      </c>
      <c r="M398" s="9" t="s">
        <v>199</v>
      </c>
      <c r="N398" s="45">
        <f t="shared" si="50"/>
        <v>23318.899999999998</v>
      </c>
      <c r="O398" s="7">
        <f t="shared" si="53"/>
        <v>3.0616121930567317</v>
      </c>
      <c r="Q398" s="43">
        <f t="shared" si="55"/>
        <v>51.250823328218409</v>
      </c>
      <c r="S398" s="9">
        <f t="shared" si="49"/>
        <v>473</v>
      </c>
    </row>
    <row r="399" spans="1:19">
      <c r="A399" s="3">
        <v>40345</v>
      </c>
      <c r="B399" s="4">
        <v>171716</v>
      </c>
      <c r="C399" s="5">
        <v>481</v>
      </c>
      <c r="D399" s="6">
        <v>10.349</v>
      </c>
      <c r="E399" s="11">
        <v>3.7189999999999999</v>
      </c>
      <c r="F399" s="8">
        <v>38.49</v>
      </c>
      <c r="G399" s="16">
        <v>47.6</v>
      </c>
      <c r="I399" s="4">
        <f t="shared" si="51"/>
        <v>150201</v>
      </c>
      <c r="J399" s="51">
        <f t="shared" si="52"/>
        <v>482</v>
      </c>
      <c r="K399" s="7">
        <f t="shared" si="56"/>
        <v>46.477920572035941</v>
      </c>
      <c r="L399" s="10">
        <f t="shared" si="54"/>
        <v>8.0020790020790031E-2</v>
      </c>
      <c r="M399" s="9" t="s">
        <v>72</v>
      </c>
      <c r="N399" s="45">
        <f t="shared" si="50"/>
        <v>22943.200000000001</v>
      </c>
      <c r="O399" s="7" t="str">
        <f t="shared" si="53"/>
        <v>N/A</v>
      </c>
      <c r="Q399" s="43">
        <f t="shared" si="55"/>
        <v>46.979451719487031</v>
      </c>
      <c r="S399" s="9">
        <f t="shared" si="49"/>
        <v>482</v>
      </c>
    </row>
    <row r="400" spans="1:19">
      <c r="A400" s="3">
        <v>40351</v>
      </c>
      <c r="B400" s="4">
        <v>172231</v>
      </c>
      <c r="C400" s="5">
        <v>510.3</v>
      </c>
      <c r="D400" s="6">
        <v>10.353</v>
      </c>
      <c r="E400" s="11">
        <v>4.0890000000000004</v>
      </c>
      <c r="F400" s="8">
        <v>42.33</v>
      </c>
      <c r="G400" s="16">
        <v>49.8</v>
      </c>
      <c r="H400" s="16">
        <v>53</v>
      </c>
      <c r="I400" s="4">
        <f t="shared" si="51"/>
        <v>150716</v>
      </c>
      <c r="J400" s="51">
        <f t="shared" si="52"/>
        <v>515</v>
      </c>
      <c r="K400" s="7">
        <f t="shared" si="56"/>
        <v>49.290060851926981</v>
      </c>
      <c r="L400" s="10">
        <f t="shared" si="54"/>
        <v>8.2951205173427384E-2</v>
      </c>
      <c r="M400" s="9" t="s">
        <v>254</v>
      </c>
      <c r="N400" s="45">
        <f t="shared" si="50"/>
        <v>25647</v>
      </c>
      <c r="O400" s="7">
        <f t="shared" si="53"/>
        <v>2.622267489711934</v>
      </c>
      <c r="Q400" s="43">
        <f t="shared" si="55"/>
        <v>48.230310295145877</v>
      </c>
      <c r="S400" s="9">
        <f t="shared" si="49"/>
        <v>515</v>
      </c>
    </row>
    <row r="401" spans="1:20">
      <c r="A401" s="3">
        <v>40356</v>
      </c>
      <c r="B401" s="4">
        <v>172706</v>
      </c>
      <c r="C401" s="5">
        <v>475.8</v>
      </c>
      <c r="D401" s="6">
        <v>8.9149999999999991</v>
      </c>
      <c r="E401" s="11">
        <v>3.7989999999999999</v>
      </c>
      <c r="F401" s="8">
        <v>33.869999999999997</v>
      </c>
      <c r="G401" s="16">
        <v>52.6</v>
      </c>
      <c r="H401" s="16">
        <v>0</v>
      </c>
      <c r="I401" s="4">
        <f t="shared" si="51"/>
        <v>151191</v>
      </c>
      <c r="J401" s="51">
        <f t="shared" si="52"/>
        <v>475</v>
      </c>
      <c r="K401" s="7">
        <f t="shared" si="56"/>
        <v>53.370723499719581</v>
      </c>
      <c r="L401" s="10">
        <f t="shared" si="54"/>
        <v>7.1185372005044129E-2</v>
      </c>
      <c r="M401" s="9" t="s">
        <v>17</v>
      </c>
      <c r="N401" s="45">
        <f t="shared" si="50"/>
        <v>24985</v>
      </c>
      <c r="O401" s="7" t="str">
        <f t="shared" si="53"/>
        <v>N/A</v>
      </c>
      <c r="Q401" s="43">
        <f t="shared" si="55"/>
        <v>49.712901641227496</v>
      </c>
      <c r="S401" s="9">
        <f t="shared" si="49"/>
        <v>475</v>
      </c>
    </row>
    <row r="402" spans="1:20">
      <c r="A402" s="3">
        <v>40359</v>
      </c>
      <c r="B402" s="4">
        <v>172952</v>
      </c>
      <c r="C402" s="5">
        <v>245.8</v>
      </c>
      <c r="D402" s="6">
        <v>5.98</v>
      </c>
      <c r="E402" s="11">
        <v>4.0389999999999997</v>
      </c>
      <c r="F402" s="8">
        <v>24.15</v>
      </c>
      <c r="G402" s="16">
        <v>43.8</v>
      </c>
      <c r="H402" s="16">
        <v>0</v>
      </c>
      <c r="I402" s="4">
        <f t="shared" si="51"/>
        <v>151437</v>
      </c>
      <c r="J402" s="51">
        <f t="shared" si="52"/>
        <v>246</v>
      </c>
      <c r="K402" s="7">
        <f t="shared" si="56"/>
        <v>41.103678929765884</v>
      </c>
      <c r="L402" s="10">
        <f t="shared" si="54"/>
        <v>9.825061025223758E-2</v>
      </c>
      <c r="M402" s="9" t="s">
        <v>254</v>
      </c>
      <c r="N402" s="45">
        <f t="shared" si="50"/>
        <v>10774.8</v>
      </c>
      <c r="O402" s="7" t="str">
        <f t="shared" si="53"/>
        <v>N/A</v>
      </c>
      <c r="Q402" s="43">
        <f t="shared" si="55"/>
        <v>47.921487760470818</v>
      </c>
      <c r="S402" s="9">
        <f t="shared" si="49"/>
        <v>246</v>
      </c>
    </row>
    <row r="403" spans="1:20">
      <c r="A403" s="3">
        <v>40361</v>
      </c>
      <c r="B403" s="4">
        <v>173417</v>
      </c>
      <c r="C403" s="5">
        <v>464.8</v>
      </c>
      <c r="D403" s="6">
        <v>10.856999999999999</v>
      </c>
      <c r="E403" s="11">
        <v>4.0990000000000002</v>
      </c>
      <c r="F403" s="8">
        <v>44.5</v>
      </c>
      <c r="G403" s="16">
        <v>43.6</v>
      </c>
      <c r="H403" s="16">
        <v>58</v>
      </c>
      <c r="I403" s="4">
        <f t="shared" si="51"/>
        <v>151902</v>
      </c>
      <c r="J403" s="51">
        <f t="shared" si="52"/>
        <v>465</v>
      </c>
      <c r="K403" s="7">
        <f t="shared" si="56"/>
        <v>42.81108961960026</v>
      </c>
      <c r="L403" s="10">
        <f t="shared" si="54"/>
        <v>9.5740103270223753E-2</v>
      </c>
      <c r="M403" s="9" t="s">
        <v>254</v>
      </c>
      <c r="N403" s="45">
        <f t="shared" si="50"/>
        <v>20274</v>
      </c>
      <c r="O403" s="7">
        <f t="shared" si="53"/>
        <v>2.3977891566265068</v>
      </c>
      <c r="Q403" s="43">
        <f t="shared" si="55"/>
        <v>45.76183068302857</v>
      </c>
      <c r="S403" s="9">
        <f t="shared" si="49"/>
        <v>465</v>
      </c>
      <c r="T403" s="9" t="s">
        <v>249</v>
      </c>
    </row>
    <row r="404" spans="1:20">
      <c r="A404" s="3">
        <v>40373</v>
      </c>
      <c r="B404" s="4">
        <v>173923</v>
      </c>
      <c r="C404" s="5">
        <v>505.4</v>
      </c>
      <c r="D404" s="6">
        <v>10.151</v>
      </c>
      <c r="E404" s="11">
        <v>4.0389999999999997</v>
      </c>
      <c r="F404" s="8">
        <v>41</v>
      </c>
      <c r="G404" s="16">
        <v>51.6</v>
      </c>
      <c r="H404" s="16">
        <v>32</v>
      </c>
      <c r="I404" s="4">
        <f t="shared" si="51"/>
        <v>152408</v>
      </c>
      <c r="J404" s="51">
        <f t="shared" si="52"/>
        <v>506</v>
      </c>
      <c r="K404" s="7">
        <f t="shared" si="56"/>
        <v>49.788198207073194</v>
      </c>
      <c r="L404" s="10">
        <f t="shared" si="54"/>
        <v>8.1123862287297191E-2</v>
      </c>
      <c r="M404" s="9" t="s">
        <v>254</v>
      </c>
      <c r="N404" s="45">
        <f t="shared" si="50"/>
        <v>26109.600000000002</v>
      </c>
      <c r="O404" s="7">
        <f t="shared" si="53"/>
        <v>2.3917225959635928</v>
      </c>
      <c r="Q404" s="43">
        <f t="shared" si="55"/>
        <v>44.567655585479777</v>
      </c>
      <c r="S404" s="9">
        <f t="shared" si="49"/>
        <v>506</v>
      </c>
    </row>
    <row r="405" spans="1:20">
      <c r="A405" s="3">
        <v>40386</v>
      </c>
      <c r="B405" s="4">
        <v>174441</v>
      </c>
      <c r="C405" s="5">
        <v>518.70000000000005</v>
      </c>
      <c r="D405" s="6">
        <v>9.798</v>
      </c>
      <c r="E405" s="11">
        <v>4.0490000000000004</v>
      </c>
      <c r="F405" s="8">
        <v>39.67</v>
      </c>
      <c r="G405" s="16">
        <v>51.3</v>
      </c>
      <c r="H405" s="16">
        <v>25</v>
      </c>
      <c r="I405" s="4">
        <f t="shared" si="51"/>
        <v>152926</v>
      </c>
      <c r="J405" s="51">
        <f t="shared" si="52"/>
        <v>518</v>
      </c>
      <c r="K405" s="7">
        <f t="shared" si="56"/>
        <v>52.939375382731171</v>
      </c>
      <c r="L405" s="10">
        <f t="shared" si="54"/>
        <v>7.6479660690186996E-2</v>
      </c>
      <c r="M405" s="9" t="s">
        <v>254</v>
      </c>
      <c r="N405" s="45">
        <f t="shared" si="50"/>
        <v>26573.399999999998</v>
      </c>
      <c r="O405" s="7">
        <f t="shared" si="53"/>
        <v>2.5742382880277628</v>
      </c>
      <c r="Q405" s="43">
        <f t="shared" si="55"/>
        <v>48.512887736468201</v>
      </c>
      <c r="S405" s="9">
        <f t="shared" si="49"/>
        <v>518</v>
      </c>
    </row>
    <row r="406" spans="1:20">
      <c r="A406" s="3">
        <v>40390</v>
      </c>
      <c r="B406" s="4">
        <v>174748</v>
      </c>
      <c r="C406" s="5">
        <v>307</v>
      </c>
      <c r="D406" s="6">
        <v>5.9980000000000002</v>
      </c>
      <c r="E406" s="11">
        <v>4.0190000000000001</v>
      </c>
      <c r="F406" s="8">
        <v>24.11</v>
      </c>
      <c r="G406" s="16">
        <v>53</v>
      </c>
      <c r="H406" s="16">
        <v>0</v>
      </c>
      <c r="I406" s="4">
        <f t="shared" si="51"/>
        <v>153233</v>
      </c>
      <c r="J406" s="51">
        <f t="shared" si="52"/>
        <v>307</v>
      </c>
      <c r="K406" s="7">
        <f t="shared" si="56"/>
        <v>51.183727909303101</v>
      </c>
      <c r="L406" s="10">
        <f t="shared" si="54"/>
        <v>7.8534201954397392E-2</v>
      </c>
      <c r="M406" s="9" t="s">
        <v>254</v>
      </c>
      <c r="N406" s="45">
        <f t="shared" si="50"/>
        <v>16271</v>
      </c>
      <c r="O406" s="7" t="str">
        <f t="shared" si="53"/>
        <v>N/A</v>
      </c>
      <c r="Q406" s="43">
        <f t="shared" si="55"/>
        <v>51.303767166369163</v>
      </c>
      <c r="S406" s="9">
        <f t="shared" si="49"/>
        <v>307</v>
      </c>
    </row>
    <row r="407" spans="1:20">
      <c r="A407" s="3">
        <v>40402</v>
      </c>
      <c r="B407" s="4">
        <v>175206</v>
      </c>
      <c r="C407" s="5">
        <v>457.4</v>
      </c>
      <c r="D407" s="6">
        <v>7.1159999999999997</v>
      </c>
      <c r="E407" s="11">
        <v>3.7890000000000001</v>
      </c>
      <c r="F407" s="8">
        <v>26.96</v>
      </c>
      <c r="G407" s="16">
        <v>48.4</v>
      </c>
      <c r="H407" s="16">
        <v>13</v>
      </c>
      <c r="I407" s="4">
        <f t="shared" si="51"/>
        <v>153691</v>
      </c>
      <c r="J407" s="51">
        <f t="shared" si="52"/>
        <v>458</v>
      </c>
      <c r="K407" s="7">
        <f t="shared" si="56"/>
        <v>64.277684092186618</v>
      </c>
      <c r="L407" s="10">
        <f t="shared" si="54"/>
        <v>5.8941845212068217E-2</v>
      </c>
      <c r="M407" s="9" t="s">
        <v>146</v>
      </c>
      <c r="N407" s="45">
        <f t="shared" si="50"/>
        <v>22167.200000000001</v>
      </c>
      <c r="O407" s="7">
        <f t="shared" si="53"/>
        <v>4.986247485789244</v>
      </c>
      <c r="Q407" s="43">
        <f t="shared" si="55"/>
        <v>56.133595794740302</v>
      </c>
      <c r="S407" s="9">
        <f t="shared" si="49"/>
        <v>458</v>
      </c>
    </row>
    <row r="408" spans="1:20">
      <c r="A408" s="3">
        <v>40407</v>
      </c>
      <c r="B408" s="4">
        <v>175583</v>
      </c>
      <c r="C408" s="5">
        <v>376.7</v>
      </c>
      <c r="D408" s="6">
        <v>9.7010000000000005</v>
      </c>
      <c r="E408" s="11">
        <v>3.569</v>
      </c>
      <c r="F408" s="8">
        <v>34.619999999999997</v>
      </c>
      <c r="G408" s="16">
        <v>53.7</v>
      </c>
      <c r="H408" s="16">
        <v>16</v>
      </c>
      <c r="I408" s="4">
        <f t="shared" si="51"/>
        <v>154068</v>
      </c>
      <c r="J408" s="51">
        <f t="shared" si="52"/>
        <v>377</v>
      </c>
      <c r="K408" s="7">
        <f t="shared" si="56"/>
        <v>38.831048345531386</v>
      </c>
      <c r="L408" s="10">
        <f t="shared" si="54"/>
        <v>9.190337138306344E-2</v>
      </c>
      <c r="M408" s="9" t="s">
        <v>83</v>
      </c>
      <c r="N408" s="45">
        <f t="shared" si="50"/>
        <v>20244.900000000001</v>
      </c>
      <c r="O408" s="7">
        <f t="shared" si="53"/>
        <v>2.6110414122644006</v>
      </c>
      <c r="Q408" s="43">
        <f t="shared" si="55"/>
        <v>51.430820115673704</v>
      </c>
      <c r="S408" s="9">
        <f t="shared" ref="S408:S471" si="57">IF(G408&gt;0,J408,0)</f>
        <v>377</v>
      </c>
    </row>
    <row r="409" spans="1:20">
      <c r="A409" s="3">
        <v>40414</v>
      </c>
      <c r="B409" s="4">
        <v>176083</v>
      </c>
      <c r="C409" s="5">
        <v>500.3</v>
      </c>
      <c r="D409" s="6">
        <v>9.8230000000000004</v>
      </c>
      <c r="E409" s="11">
        <v>3.669</v>
      </c>
      <c r="F409" s="8">
        <v>36.04</v>
      </c>
      <c r="G409" s="16">
        <v>49.6</v>
      </c>
      <c r="H409" s="16">
        <v>32</v>
      </c>
      <c r="I409" s="4">
        <f t="shared" si="51"/>
        <v>154568</v>
      </c>
      <c r="J409" s="51">
        <f t="shared" si="52"/>
        <v>500</v>
      </c>
      <c r="K409" s="7">
        <f t="shared" si="56"/>
        <v>50.931487325664257</v>
      </c>
      <c r="L409" s="10">
        <f t="shared" si="54"/>
        <v>7.2036777933240051E-2</v>
      </c>
      <c r="M409" s="9" t="s">
        <v>199</v>
      </c>
      <c r="N409" s="45">
        <f t="shared" si="50"/>
        <v>24800</v>
      </c>
      <c r="O409" s="7">
        <f t="shared" si="53"/>
        <v>2.7052950229862081</v>
      </c>
      <c r="Q409" s="43">
        <f t="shared" si="55"/>
        <v>51.346739921127416</v>
      </c>
      <c r="S409" s="9">
        <f t="shared" si="57"/>
        <v>500</v>
      </c>
    </row>
    <row r="410" spans="1:20">
      <c r="A410" s="3">
        <v>40420</v>
      </c>
      <c r="B410" s="4">
        <v>176363</v>
      </c>
      <c r="C410" s="5">
        <v>280.39999999999998</v>
      </c>
      <c r="D410" s="6">
        <v>5.5209999999999999</v>
      </c>
      <c r="E410" s="11">
        <v>3.5990000000000002</v>
      </c>
      <c r="F410" s="8">
        <v>19.87</v>
      </c>
      <c r="G410" s="16">
        <v>48.2</v>
      </c>
      <c r="H410" s="16">
        <v>0</v>
      </c>
      <c r="I410" s="4">
        <f t="shared" si="51"/>
        <v>154848</v>
      </c>
      <c r="J410" s="51">
        <f t="shared" si="52"/>
        <v>280</v>
      </c>
      <c r="K410" s="7">
        <f t="shared" si="56"/>
        <v>50.787900742619087</v>
      </c>
      <c r="L410" s="10">
        <f t="shared" si="54"/>
        <v>7.0863052781740377E-2</v>
      </c>
      <c r="M410" s="9" t="s">
        <v>17</v>
      </c>
      <c r="N410" s="45">
        <f t="shared" si="50"/>
        <v>13496</v>
      </c>
      <c r="O410" s="7" t="str">
        <f t="shared" si="53"/>
        <v>N/A</v>
      </c>
      <c r="Q410" s="43">
        <f t="shared" si="55"/>
        <v>46.850145471271581</v>
      </c>
      <c r="S410" s="9">
        <f t="shared" si="57"/>
        <v>280</v>
      </c>
    </row>
    <row r="411" spans="1:20">
      <c r="A411" s="3">
        <v>40425</v>
      </c>
      <c r="B411" s="4">
        <v>176793</v>
      </c>
      <c r="C411" s="5">
        <v>429</v>
      </c>
      <c r="D411" s="6">
        <v>9.3780000000000001</v>
      </c>
      <c r="E411" s="11">
        <v>3.8690000000000002</v>
      </c>
      <c r="F411" s="8">
        <v>36.25</v>
      </c>
      <c r="G411" s="16">
        <v>48.8</v>
      </c>
      <c r="H411" s="16">
        <v>0</v>
      </c>
      <c r="I411" s="4">
        <f t="shared" si="51"/>
        <v>155278</v>
      </c>
      <c r="J411" s="51">
        <f t="shared" si="52"/>
        <v>430</v>
      </c>
      <c r="K411" s="7">
        <f t="shared" si="56"/>
        <v>45.745361484325016</v>
      </c>
      <c r="L411" s="10">
        <f t="shared" si="54"/>
        <v>8.4498834498834496E-2</v>
      </c>
      <c r="M411" s="9" t="s">
        <v>84</v>
      </c>
      <c r="N411" s="45">
        <f t="shared" ref="N411:N474" si="58">IF(G411&gt;0,(G411*J411),"N/A")</f>
        <v>20984</v>
      </c>
      <c r="O411" s="7" t="str">
        <f t="shared" si="53"/>
        <v>N/A</v>
      </c>
      <c r="Q411" s="43">
        <f t="shared" si="55"/>
        <v>49.154916517536115</v>
      </c>
      <c r="S411" s="9">
        <f t="shared" si="57"/>
        <v>430</v>
      </c>
    </row>
    <row r="412" spans="1:20">
      <c r="A412" s="3">
        <v>40438</v>
      </c>
      <c r="B412" s="4">
        <v>177221</v>
      </c>
      <c r="C412" s="5">
        <v>428.3</v>
      </c>
      <c r="D412" s="6">
        <v>8.8539999999999992</v>
      </c>
      <c r="E412" s="11">
        <v>3.8690000000000002</v>
      </c>
      <c r="F412" s="8">
        <v>34.26</v>
      </c>
      <c r="G412" s="16">
        <v>50.3</v>
      </c>
      <c r="H412" s="16">
        <v>0</v>
      </c>
      <c r="I412" s="4">
        <f t="shared" si="51"/>
        <v>155706</v>
      </c>
      <c r="J412" s="51">
        <f t="shared" si="52"/>
        <v>428</v>
      </c>
      <c r="K412" s="7">
        <f t="shared" si="56"/>
        <v>48.373616444544844</v>
      </c>
      <c r="L412" s="10">
        <f t="shared" si="54"/>
        <v>7.9990660751809467E-2</v>
      </c>
      <c r="M412" s="9" t="s">
        <v>84</v>
      </c>
      <c r="N412" s="45">
        <f t="shared" si="58"/>
        <v>21528.399999999998</v>
      </c>
      <c r="O412" s="7" t="str">
        <f t="shared" si="53"/>
        <v>N/A</v>
      </c>
      <c r="Q412" s="43">
        <f t="shared" si="55"/>
        <v>48.302292890496318</v>
      </c>
      <c r="S412" s="9">
        <f t="shared" si="57"/>
        <v>428</v>
      </c>
    </row>
    <row r="413" spans="1:20">
      <c r="A413" s="3">
        <v>40435</v>
      </c>
      <c r="B413" s="4">
        <v>177707</v>
      </c>
      <c r="C413" s="5">
        <v>485.3</v>
      </c>
      <c r="D413" s="6">
        <v>9.6460000000000008</v>
      </c>
      <c r="E413" s="11">
        <v>3.5190000000000001</v>
      </c>
      <c r="F413" s="8">
        <v>33.94</v>
      </c>
      <c r="G413" s="16">
        <v>52.8</v>
      </c>
      <c r="H413" s="16">
        <v>6</v>
      </c>
      <c r="I413" s="4">
        <f t="shared" ref="I413:I475" si="59">IF(B413&gt;0,B413-$B$2,0)</f>
        <v>156192</v>
      </c>
      <c r="J413" s="51">
        <f t="shared" ref="J413:J475" si="60">IF(B413&gt;0,(B413-B412),0)</f>
        <v>486</v>
      </c>
      <c r="K413" s="7">
        <f t="shared" si="56"/>
        <v>50.311009744972004</v>
      </c>
      <c r="L413" s="10">
        <f t="shared" si="54"/>
        <v>6.993612198640016E-2</v>
      </c>
      <c r="M413" s="9" t="s">
        <v>85</v>
      </c>
      <c r="N413" s="45">
        <f t="shared" si="58"/>
        <v>25660.799999999999</v>
      </c>
      <c r="O413" s="7">
        <f t="shared" si="53"/>
        <v>2.3732581908098087</v>
      </c>
      <c r="Q413" s="43">
        <f t="shared" si="55"/>
        <v>48.143329224613957</v>
      </c>
      <c r="S413" s="9">
        <f t="shared" si="57"/>
        <v>486</v>
      </c>
    </row>
    <row r="414" spans="1:20">
      <c r="A414" s="3">
        <v>40439</v>
      </c>
      <c r="B414" s="4">
        <v>178106</v>
      </c>
      <c r="C414" s="5">
        <v>399.3</v>
      </c>
      <c r="D414" s="6">
        <v>7.4329999999999998</v>
      </c>
      <c r="E414" s="11">
        <v>3.7989999999999999</v>
      </c>
      <c r="F414" s="8">
        <v>28.24</v>
      </c>
      <c r="G414" s="16">
        <v>50.2</v>
      </c>
      <c r="H414" s="16">
        <v>0</v>
      </c>
      <c r="I414" s="4">
        <f t="shared" si="59"/>
        <v>156591</v>
      </c>
      <c r="J414" s="51">
        <f t="shared" si="60"/>
        <v>399</v>
      </c>
      <c r="K414" s="7">
        <f t="shared" si="56"/>
        <v>53.71989775326248</v>
      </c>
      <c r="L414" s="10">
        <f t="shared" si="54"/>
        <v>7.0723766591535175E-2</v>
      </c>
      <c r="M414" s="9" t="s">
        <v>84</v>
      </c>
      <c r="N414" s="45">
        <f t="shared" si="58"/>
        <v>20029.800000000003</v>
      </c>
      <c r="O414" s="7" t="str">
        <f t="shared" si="53"/>
        <v>N/A</v>
      </c>
      <c r="Q414" s="43">
        <f t="shared" si="55"/>
        <v>50.801507980926438</v>
      </c>
      <c r="S414" s="9">
        <f t="shared" si="57"/>
        <v>399</v>
      </c>
    </row>
    <row r="415" spans="1:20">
      <c r="A415" s="3">
        <v>40444</v>
      </c>
      <c r="B415" s="4">
        <v>178440</v>
      </c>
      <c r="C415" s="5">
        <v>334.5</v>
      </c>
      <c r="D415" s="6">
        <v>6.6689999999999996</v>
      </c>
      <c r="E415" s="11">
        <v>3.7890000000000001</v>
      </c>
      <c r="F415" s="8">
        <v>25.27</v>
      </c>
      <c r="G415" s="16">
        <v>52.9</v>
      </c>
      <c r="H415" s="16">
        <v>0</v>
      </c>
      <c r="I415" s="4">
        <f t="shared" si="59"/>
        <v>156925</v>
      </c>
      <c r="J415" s="51">
        <f t="shared" si="60"/>
        <v>334</v>
      </c>
      <c r="K415" s="7">
        <f t="shared" si="56"/>
        <v>50.157444894287003</v>
      </c>
      <c r="L415" s="10">
        <f t="shared" si="54"/>
        <v>7.5545590433482815E-2</v>
      </c>
      <c r="M415" s="9" t="s">
        <v>84</v>
      </c>
      <c r="N415" s="45">
        <f t="shared" si="58"/>
        <v>17668.599999999999</v>
      </c>
      <c r="O415" s="7" t="str">
        <f t="shared" si="53"/>
        <v>N/A</v>
      </c>
      <c r="Q415" s="43">
        <f t="shared" si="55"/>
        <v>51.396117464173834</v>
      </c>
      <c r="S415" s="9">
        <f t="shared" si="57"/>
        <v>334</v>
      </c>
    </row>
    <row r="416" spans="1:20">
      <c r="A416" s="3">
        <v>40450</v>
      </c>
      <c r="B416" s="4">
        <v>178945</v>
      </c>
      <c r="C416" s="5">
        <v>505</v>
      </c>
      <c r="D416" s="6">
        <v>9.516</v>
      </c>
      <c r="E416" s="11">
        <v>3.569</v>
      </c>
      <c r="F416" s="8">
        <v>33.96</v>
      </c>
      <c r="G416" s="16">
        <v>52.5</v>
      </c>
      <c r="H416" s="16">
        <v>45</v>
      </c>
      <c r="I416" s="4">
        <f t="shared" si="59"/>
        <v>157430</v>
      </c>
      <c r="J416" s="51">
        <f t="shared" si="60"/>
        <v>505</v>
      </c>
      <c r="K416" s="7">
        <f t="shared" si="56"/>
        <v>53.068516183270283</v>
      </c>
      <c r="L416" s="10">
        <f t="shared" si="54"/>
        <v>6.7247524752475252E-2</v>
      </c>
      <c r="M416" s="9" t="s">
        <v>199</v>
      </c>
      <c r="N416" s="45">
        <f t="shared" si="58"/>
        <v>26512.5</v>
      </c>
      <c r="O416" s="7">
        <f t="shared" si="53"/>
        <v>3.2319603960396037</v>
      </c>
      <c r="Q416" s="43">
        <f t="shared" si="55"/>
        <v>52.315286276939922</v>
      </c>
      <c r="S416" s="9">
        <f t="shared" si="57"/>
        <v>505</v>
      </c>
    </row>
    <row r="417" spans="1:20">
      <c r="A417" s="3">
        <v>40454</v>
      </c>
      <c r="F417" s="8">
        <v>20.75</v>
      </c>
      <c r="G417" s="16"/>
      <c r="I417" s="4">
        <f t="shared" si="59"/>
        <v>0</v>
      </c>
      <c r="J417" s="51">
        <f t="shared" si="60"/>
        <v>0</v>
      </c>
      <c r="K417" s="7">
        <f t="shared" si="56"/>
        <v>0</v>
      </c>
      <c r="L417" s="10" t="e">
        <f t="shared" si="54"/>
        <v>#DIV/0!</v>
      </c>
      <c r="M417" s="9" t="s">
        <v>95</v>
      </c>
      <c r="N417" s="45" t="str">
        <f t="shared" si="58"/>
        <v>N/A</v>
      </c>
      <c r="O417" s="7" t="str">
        <f t="shared" si="53"/>
        <v>N/A</v>
      </c>
      <c r="Q417" s="43">
        <f t="shared" si="55"/>
        <v>34.408653692519096</v>
      </c>
      <c r="S417" s="9">
        <f t="shared" si="57"/>
        <v>0</v>
      </c>
    </row>
    <row r="418" spans="1:20">
      <c r="A418" s="3">
        <v>40456</v>
      </c>
      <c r="B418" s="4">
        <v>179417</v>
      </c>
      <c r="C418" s="5">
        <v>471.9</v>
      </c>
      <c r="D418" s="6">
        <v>9.5519999999999996</v>
      </c>
      <c r="E418" s="11">
        <v>3.7789999999999999</v>
      </c>
      <c r="F418" s="8">
        <v>36.1</v>
      </c>
      <c r="G418" s="16">
        <v>50.2</v>
      </c>
      <c r="H418" s="16">
        <v>32</v>
      </c>
      <c r="I418" s="4">
        <f t="shared" si="59"/>
        <v>157902</v>
      </c>
      <c r="J418" s="51">
        <f t="shared" si="60"/>
        <v>179417</v>
      </c>
      <c r="K418" s="7">
        <f t="shared" si="56"/>
        <v>49.403266331658294</v>
      </c>
      <c r="L418" s="10">
        <f t="shared" si="54"/>
        <v>7.6499258317440144E-2</v>
      </c>
      <c r="M418" s="9" t="s">
        <v>84</v>
      </c>
      <c r="N418" s="45">
        <f t="shared" si="58"/>
        <v>9006733.4000000004</v>
      </c>
      <c r="O418" s="7">
        <f t="shared" si="53"/>
        <v>2.9957304513668159</v>
      </c>
      <c r="Q418" s="43">
        <f t="shared" si="55"/>
        <v>34.157260838309526</v>
      </c>
      <c r="S418" s="9">
        <f t="shared" si="57"/>
        <v>179417</v>
      </c>
    </row>
    <row r="419" spans="1:20">
      <c r="A419" s="3">
        <v>40459</v>
      </c>
      <c r="B419" s="4">
        <v>179904</v>
      </c>
      <c r="C419" s="5">
        <v>486.4</v>
      </c>
      <c r="D419" s="6">
        <v>10.081</v>
      </c>
      <c r="E419" s="11">
        <v>3.399</v>
      </c>
      <c r="F419" s="8">
        <v>34.270000000000003</v>
      </c>
      <c r="G419" s="16">
        <v>50</v>
      </c>
      <c r="H419" s="16">
        <v>79</v>
      </c>
      <c r="I419" s="4">
        <f t="shared" si="59"/>
        <v>158389</v>
      </c>
      <c r="J419" s="51">
        <f t="shared" si="60"/>
        <v>487</v>
      </c>
      <c r="K419" s="7">
        <f t="shared" si="56"/>
        <v>48.249181628806667</v>
      </c>
      <c r="L419" s="10">
        <f t="shared" si="54"/>
        <v>7.0456414473684226E-2</v>
      </c>
      <c r="M419" s="9" t="s">
        <v>17</v>
      </c>
      <c r="N419" s="45">
        <f t="shared" si="58"/>
        <v>24350</v>
      </c>
      <c r="O419" s="7">
        <f t="shared" si="53"/>
        <v>3.4563334703947373</v>
      </c>
      <c r="Q419" s="43">
        <f t="shared" si="55"/>
        <v>32.550815986821654</v>
      </c>
      <c r="S419" s="9">
        <f t="shared" si="57"/>
        <v>487</v>
      </c>
    </row>
    <row r="420" spans="1:20">
      <c r="A420" s="3">
        <v>40470</v>
      </c>
      <c r="B420" s="4">
        <v>180304</v>
      </c>
      <c r="C420" s="5">
        <v>400.1</v>
      </c>
      <c r="D420" s="6">
        <v>9.8740000000000006</v>
      </c>
      <c r="E420" s="11">
        <v>3.2989999999999999</v>
      </c>
      <c r="F420" s="8">
        <v>32.57</v>
      </c>
      <c r="G420" s="16">
        <v>42.4</v>
      </c>
      <c r="H420" s="16">
        <v>55</v>
      </c>
      <c r="I420" s="4">
        <f t="shared" si="59"/>
        <v>158789</v>
      </c>
      <c r="J420" s="51">
        <f t="shared" si="60"/>
        <v>400</v>
      </c>
      <c r="K420" s="7">
        <f t="shared" si="56"/>
        <v>40.520559043953817</v>
      </c>
      <c r="L420" s="10">
        <f t="shared" si="54"/>
        <v>8.1404648837790555E-2</v>
      </c>
      <c r="M420" s="9" t="s">
        <v>85</v>
      </c>
      <c r="N420" s="45">
        <f t="shared" si="58"/>
        <v>16960</v>
      </c>
      <c r="O420" s="7">
        <f t="shared" si="53"/>
        <v>3.3833356660834788</v>
      </c>
      <c r="Q420" s="43">
        <f t="shared" si="55"/>
        <v>46.057669001472931</v>
      </c>
      <c r="S420" s="9">
        <f t="shared" si="57"/>
        <v>400</v>
      </c>
    </row>
    <row r="421" spans="1:20">
      <c r="A421" s="3">
        <v>40473</v>
      </c>
      <c r="B421" s="4">
        <v>180750</v>
      </c>
      <c r="C421" s="5">
        <v>446.2</v>
      </c>
      <c r="D421" s="6">
        <v>10.071999999999999</v>
      </c>
      <c r="E421" s="11">
        <v>3.169</v>
      </c>
      <c r="F421" s="8">
        <v>31.92</v>
      </c>
      <c r="G421" s="16">
        <v>43.7</v>
      </c>
      <c r="H421" s="16">
        <v>67</v>
      </c>
      <c r="I421" s="4">
        <f t="shared" si="59"/>
        <v>159235</v>
      </c>
      <c r="J421" s="51">
        <f t="shared" si="60"/>
        <v>446</v>
      </c>
      <c r="K421" s="7">
        <f t="shared" si="56"/>
        <v>44.301032565528196</v>
      </c>
      <c r="L421" s="10">
        <f t="shared" si="54"/>
        <v>7.1537427162707307E-2</v>
      </c>
      <c r="M421" s="9" t="s">
        <v>61</v>
      </c>
      <c r="N421" s="45">
        <f t="shared" si="58"/>
        <v>19490.2</v>
      </c>
      <c r="O421" s="7">
        <f t="shared" si="53"/>
        <v>3.3403800986104901</v>
      </c>
      <c r="Q421" s="43">
        <f t="shared" si="55"/>
        <v>44.356924412762901</v>
      </c>
      <c r="S421" s="9">
        <f t="shared" si="57"/>
        <v>446</v>
      </c>
    </row>
    <row r="422" spans="1:20">
      <c r="A422" s="3">
        <v>40477</v>
      </c>
      <c r="B422" s="4">
        <v>181176</v>
      </c>
      <c r="C422" s="5">
        <v>425.2</v>
      </c>
      <c r="D422" s="6">
        <v>10.237</v>
      </c>
      <c r="E422" s="11">
        <v>3.629</v>
      </c>
      <c r="F422" s="8">
        <v>37.15</v>
      </c>
      <c r="G422" s="16">
        <v>42.9</v>
      </c>
      <c r="H422" s="16">
        <v>71</v>
      </c>
      <c r="I422" s="4">
        <f t="shared" si="59"/>
        <v>159661</v>
      </c>
      <c r="J422" s="51">
        <f t="shared" si="60"/>
        <v>426</v>
      </c>
      <c r="K422" s="7">
        <f t="shared" si="56"/>
        <v>41.53560613460975</v>
      </c>
      <c r="L422" s="10">
        <f t="shared" si="54"/>
        <v>8.7370649106302919E-2</v>
      </c>
      <c r="M422" s="9" t="s">
        <v>254</v>
      </c>
      <c r="N422" s="45">
        <f t="shared" si="58"/>
        <v>18275.399999999998</v>
      </c>
      <c r="O422" s="7">
        <f t="shared" si="53"/>
        <v>3.372376763875824</v>
      </c>
      <c r="Q422" s="43">
        <f t="shared" si="55"/>
        <v>42.119065914697252</v>
      </c>
      <c r="S422" s="9">
        <f t="shared" si="57"/>
        <v>426</v>
      </c>
    </row>
    <row r="423" spans="1:20">
      <c r="A423" s="3">
        <v>40479</v>
      </c>
      <c r="B423" s="4">
        <v>181472</v>
      </c>
      <c r="C423" s="5">
        <v>296.7</v>
      </c>
      <c r="D423" s="6">
        <v>6.2089999999999996</v>
      </c>
      <c r="E423" s="11">
        <v>3.5990000000000002</v>
      </c>
      <c r="F423" s="8">
        <v>22.35</v>
      </c>
      <c r="G423" s="16">
        <v>46.4</v>
      </c>
      <c r="H423" s="16">
        <v>0</v>
      </c>
      <c r="I423" s="4">
        <f t="shared" si="59"/>
        <v>159957</v>
      </c>
      <c r="J423" s="51">
        <f t="shared" si="60"/>
        <v>296</v>
      </c>
      <c r="K423" s="7">
        <f t="shared" si="56"/>
        <v>47.785472700918021</v>
      </c>
      <c r="L423" s="10">
        <f t="shared" si="54"/>
        <v>7.5328614762386253E-2</v>
      </c>
      <c r="M423" s="9" t="s">
        <v>96</v>
      </c>
      <c r="N423" s="45">
        <f t="shared" si="58"/>
        <v>13734.4</v>
      </c>
      <c r="O423" s="7" t="str">
        <f t="shared" si="53"/>
        <v>N/A</v>
      </c>
      <c r="Q423" s="43">
        <f t="shared" si="55"/>
        <v>44.540703800351992</v>
      </c>
      <c r="S423" s="9">
        <f t="shared" si="57"/>
        <v>296</v>
      </c>
    </row>
    <row r="424" spans="1:20">
      <c r="A424" s="3">
        <v>40484</v>
      </c>
      <c r="B424" s="4">
        <v>181893</v>
      </c>
      <c r="C424" s="5">
        <v>420.5</v>
      </c>
      <c r="D424" s="6">
        <v>9.6809999999999992</v>
      </c>
      <c r="E424" s="11">
        <v>3.589</v>
      </c>
      <c r="F424" s="8">
        <v>34.75</v>
      </c>
      <c r="G424" s="16">
        <v>46.5</v>
      </c>
      <c r="H424" s="16">
        <v>50</v>
      </c>
      <c r="I424" s="4">
        <f t="shared" si="59"/>
        <v>160378</v>
      </c>
      <c r="J424" s="51">
        <f t="shared" si="60"/>
        <v>421</v>
      </c>
      <c r="K424" s="7">
        <f t="shared" si="56"/>
        <v>43.435595496333029</v>
      </c>
      <c r="L424" s="10">
        <f t="shared" si="54"/>
        <v>8.2639714625445893E-2</v>
      </c>
      <c r="M424" s="9" t="s">
        <v>254</v>
      </c>
      <c r="N424" s="45">
        <f t="shared" si="58"/>
        <v>19576.5</v>
      </c>
      <c r="O424" s="7">
        <f t="shared" si="53"/>
        <v>3.3701296076099894</v>
      </c>
      <c r="Q424" s="43">
        <f t="shared" si="55"/>
        <v>44.252224777286933</v>
      </c>
      <c r="S424" s="9">
        <f t="shared" si="57"/>
        <v>421</v>
      </c>
    </row>
    <row r="425" spans="1:20">
      <c r="A425" s="3">
        <v>40486</v>
      </c>
      <c r="B425" s="4">
        <v>182197</v>
      </c>
      <c r="C425" s="5">
        <v>303.7</v>
      </c>
      <c r="D425" s="6">
        <v>6.4130000000000003</v>
      </c>
      <c r="E425" s="11">
        <v>3.5489999999999999</v>
      </c>
      <c r="F425" s="8">
        <v>22.76</v>
      </c>
      <c r="G425" s="16">
        <v>47.4</v>
      </c>
      <c r="H425" s="16">
        <v>0</v>
      </c>
      <c r="I425" s="4">
        <f t="shared" si="59"/>
        <v>160682</v>
      </c>
      <c r="J425" s="51">
        <f t="shared" si="60"/>
        <v>304</v>
      </c>
      <c r="K425" s="7">
        <f t="shared" si="56"/>
        <v>47.356931233432086</v>
      </c>
      <c r="L425" s="10">
        <f t="shared" si="54"/>
        <v>7.4942377346065209E-2</v>
      </c>
      <c r="M425" s="9" t="s">
        <v>96</v>
      </c>
      <c r="N425" s="45">
        <f t="shared" si="58"/>
        <v>14409.6</v>
      </c>
      <c r="O425" s="7" t="str">
        <f t="shared" si="53"/>
        <v>N/A</v>
      </c>
      <c r="Q425" s="43">
        <f t="shared" si="55"/>
        <v>46.192666476894374</v>
      </c>
      <c r="S425" s="9">
        <f t="shared" si="57"/>
        <v>304</v>
      </c>
    </row>
    <row r="426" spans="1:20">
      <c r="A426" s="3">
        <v>40492</v>
      </c>
      <c r="B426" s="4">
        <v>182624</v>
      </c>
      <c r="C426" s="5">
        <v>426.9</v>
      </c>
      <c r="D426" s="6">
        <v>9.5809999999999995</v>
      </c>
      <c r="E426" s="11">
        <v>3.4390000000000001</v>
      </c>
      <c r="F426" s="8">
        <v>32.950000000000003</v>
      </c>
      <c r="G426" s="16">
        <v>47.6</v>
      </c>
      <c r="H426" s="16">
        <v>33</v>
      </c>
      <c r="I426" s="4">
        <f t="shared" si="59"/>
        <v>161109</v>
      </c>
      <c r="J426" s="51">
        <f t="shared" si="60"/>
        <v>427</v>
      </c>
      <c r="K426" s="7">
        <f t="shared" si="56"/>
        <v>44.556935601711722</v>
      </c>
      <c r="L426" s="10">
        <f t="shared" si="54"/>
        <v>7.7184352307331935E-2</v>
      </c>
      <c r="M426" s="9" t="s">
        <v>254</v>
      </c>
      <c r="N426" s="45">
        <f t="shared" si="58"/>
        <v>20325.2</v>
      </c>
      <c r="O426" s="7">
        <f t="shared" si="53"/>
        <v>3.0596254392129314</v>
      </c>
      <c r="Q426" s="43">
        <f t="shared" si="55"/>
        <v>45.116487443825612</v>
      </c>
      <c r="S426" s="9">
        <f t="shared" si="57"/>
        <v>427</v>
      </c>
    </row>
    <row r="427" spans="1:20">
      <c r="A427" s="3">
        <v>40498</v>
      </c>
      <c r="B427" s="4">
        <v>183052</v>
      </c>
      <c r="C427" s="5">
        <v>428.3</v>
      </c>
      <c r="D427" s="6">
        <v>9.5739999999999998</v>
      </c>
      <c r="E427" s="11">
        <v>2.9289999999999998</v>
      </c>
      <c r="F427" s="8">
        <v>28.04</v>
      </c>
      <c r="G427" s="16">
        <v>45.6</v>
      </c>
      <c r="H427" s="16">
        <v>32</v>
      </c>
      <c r="I427" s="4">
        <f t="shared" si="59"/>
        <v>161537</v>
      </c>
      <c r="J427" s="51">
        <f t="shared" si="60"/>
        <v>428</v>
      </c>
      <c r="K427" s="7">
        <f t="shared" si="56"/>
        <v>44.735742636306668</v>
      </c>
      <c r="L427" s="10">
        <f t="shared" si="54"/>
        <v>6.546812981554985E-2</v>
      </c>
      <c r="M427" s="9" t="s">
        <v>163</v>
      </c>
      <c r="N427" s="45">
        <f t="shared" si="58"/>
        <v>19516.8</v>
      </c>
      <c r="O427" s="7">
        <f t="shared" si="53"/>
        <v>3.0413116974083589</v>
      </c>
      <c r="Q427" s="43">
        <f t="shared" si="55"/>
        <v>45.549869823816827</v>
      </c>
      <c r="S427" s="9">
        <f t="shared" si="57"/>
        <v>428</v>
      </c>
    </row>
    <row r="428" spans="1:20">
      <c r="A428" s="3">
        <v>40501</v>
      </c>
      <c r="B428" s="4">
        <v>183457</v>
      </c>
      <c r="C428" s="5">
        <v>404.8</v>
      </c>
      <c r="D428" s="6">
        <v>9.9789999999999992</v>
      </c>
      <c r="E428" s="11">
        <v>2.899</v>
      </c>
      <c r="F428" s="8">
        <v>28.93</v>
      </c>
      <c r="G428" s="16">
        <v>41.5</v>
      </c>
      <c r="H428" s="16">
        <v>52</v>
      </c>
      <c r="I428" s="4">
        <f t="shared" si="59"/>
        <v>161942</v>
      </c>
      <c r="J428" s="51">
        <f t="shared" si="60"/>
        <v>405</v>
      </c>
      <c r="K428" s="7">
        <f t="shared" si="56"/>
        <v>40.565186892474202</v>
      </c>
      <c r="L428" s="10">
        <f t="shared" si="54"/>
        <v>7.146739130434783E-2</v>
      </c>
      <c r="M428" s="9" t="s">
        <v>94</v>
      </c>
      <c r="N428" s="45">
        <f t="shared" si="58"/>
        <v>16807.5</v>
      </c>
      <c r="O428" s="7">
        <f t="shared" si="53"/>
        <v>3.2028873517786565</v>
      </c>
      <c r="Q428" s="43">
        <f t="shared" si="55"/>
        <v>43.28595504349753</v>
      </c>
      <c r="S428" s="9">
        <f t="shared" si="57"/>
        <v>405</v>
      </c>
    </row>
    <row r="429" spans="1:20">
      <c r="A429" s="3">
        <v>40506</v>
      </c>
      <c r="B429" s="4">
        <v>183861</v>
      </c>
      <c r="C429" s="5">
        <v>404.2</v>
      </c>
      <c r="D429" s="6">
        <v>9.8889999999999993</v>
      </c>
      <c r="E429" s="11">
        <v>3.1789999999999998</v>
      </c>
      <c r="F429" s="8">
        <v>31.44</v>
      </c>
      <c r="G429" s="16">
        <v>42.6</v>
      </c>
      <c r="H429" s="16">
        <v>46</v>
      </c>
      <c r="I429" s="4">
        <f t="shared" si="59"/>
        <v>162346</v>
      </c>
      <c r="J429" s="51">
        <f t="shared" si="60"/>
        <v>404</v>
      </c>
      <c r="K429" s="7">
        <f t="shared" si="56"/>
        <v>40.873698048336536</v>
      </c>
      <c r="L429" s="10">
        <f t="shared" si="54"/>
        <v>7.7783275606135585E-2</v>
      </c>
      <c r="M429" s="9" t="s">
        <v>199</v>
      </c>
      <c r="N429" s="45">
        <f t="shared" si="58"/>
        <v>17210.400000000001</v>
      </c>
      <c r="O429" s="7">
        <f t="shared" si="53"/>
        <v>3.1364181098466108</v>
      </c>
      <c r="Q429" s="43">
        <f t="shared" si="55"/>
        <v>42.058209192372466</v>
      </c>
      <c r="S429" s="9">
        <f t="shared" si="57"/>
        <v>404</v>
      </c>
    </row>
    <row r="430" spans="1:20">
      <c r="A430" s="3">
        <v>40514</v>
      </c>
      <c r="B430" s="4">
        <v>184257</v>
      </c>
      <c r="C430" s="5">
        <v>396</v>
      </c>
      <c r="D430" s="6">
        <v>9.5869999999999997</v>
      </c>
      <c r="E430" s="11">
        <v>3.3690000000000002</v>
      </c>
      <c r="F430" s="8">
        <v>32.299999999999997</v>
      </c>
      <c r="G430" s="16">
        <v>42</v>
      </c>
      <c r="H430" s="16">
        <v>46</v>
      </c>
      <c r="I430" s="4">
        <f t="shared" si="59"/>
        <v>162742</v>
      </c>
      <c r="J430" s="51">
        <f t="shared" si="60"/>
        <v>396</v>
      </c>
      <c r="K430" s="7">
        <f t="shared" si="56"/>
        <v>41.305935120475645</v>
      </c>
      <c r="L430" s="10">
        <f t="shared" si="54"/>
        <v>8.1565656565656564E-2</v>
      </c>
      <c r="M430" s="9" t="s">
        <v>254</v>
      </c>
      <c r="N430" s="45">
        <f t="shared" si="58"/>
        <v>16632</v>
      </c>
      <c r="O430" s="7">
        <f t="shared" ref="O430:O493" si="61">IF(H430&gt;0,$O$25+(H430/K430)-D430,"N/A")</f>
        <v>3.4266414141414145</v>
      </c>
      <c r="Q430" s="43">
        <f t="shared" si="55"/>
        <v>40.914940020428794</v>
      </c>
      <c r="S430" s="9">
        <f t="shared" si="57"/>
        <v>396</v>
      </c>
      <c r="T430" s="4"/>
    </row>
    <row r="431" spans="1:20">
      <c r="A431" s="3">
        <v>40516</v>
      </c>
      <c r="B431" s="4">
        <v>184579</v>
      </c>
      <c r="C431" s="5">
        <v>322.3</v>
      </c>
      <c r="D431" s="6">
        <v>7.5149999999999997</v>
      </c>
      <c r="E431" s="11">
        <v>3.2989999999999999</v>
      </c>
      <c r="F431" s="8">
        <v>24.97</v>
      </c>
      <c r="G431" s="16">
        <v>42.6</v>
      </c>
      <c r="H431" s="16">
        <v>0</v>
      </c>
      <c r="I431" s="4">
        <f t="shared" si="59"/>
        <v>163064</v>
      </c>
      <c r="J431" s="51">
        <f t="shared" si="60"/>
        <v>322</v>
      </c>
      <c r="K431" s="7">
        <f t="shared" si="56"/>
        <v>42.887558216899535</v>
      </c>
      <c r="L431" s="10">
        <f t="shared" si="54"/>
        <v>7.7474402730375425E-2</v>
      </c>
      <c r="M431" s="9" t="s">
        <v>96</v>
      </c>
      <c r="N431" s="45">
        <f t="shared" si="58"/>
        <v>13717.2</v>
      </c>
      <c r="O431" s="7" t="str">
        <f t="shared" si="61"/>
        <v>N/A</v>
      </c>
      <c r="Q431" s="43">
        <f t="shared" si="55"/>
        <v>41.689063795237239</v>
      </c>
      <c r="S431" s="9">
        <f t="shared" si="57"/>
        <v>322</v>
      </c>
    </row>
    <row r="432" spans="1:20">
      <c r="A432" s="3">
        <v>40520</v>
      </c>
      <c r="B432" s="4">
        <v>184960</v>
      </c>
      <c r="C432" s="5">
        <v>380</v>
      </c>
      <c r="D432" s="6">
        <v>9.7279999999999998</v>
      </c>
      <c r="E432" s="11">
        <v>2.7589999999999999</v>
      </c>
      <c r="F432" s="8">
        <v>26.84</v>
      </c>
      <c r="G432" s="16">
        <v>42.4</v>
      </c>
      <c r="H432" s="16">
        <v>53</v>
      </c>
      <c r="I432" s="4">
        <f t="shared" si="59"/>
        <v>163445</v>
      </c>
      <c r="J432" s="51">
        <f t="shared" si="60"/>
        <v>381</v>
      </c>
      <c r="K432" s="7">
        <f t="shared" si="56"/>
        <v>39.0625</v>
      </c>
      <c r="L432" s="10">
        <f t="shared" si="54"/>
        <v>7.063157894736842E-2</v>
      </c>
      <c r="M432" s="9" t="s">
        <v>61</v>
      </c>
      <c r="N432" s="45">
        <f t="shared" si="58"/>
        <v>16154.4</v>
      </c>
      <c r="O432" s="7">
        <f t="shared" si="61"/>
        <v>3.5288000000000004</v>
      </c>
      <c r="Q432" s="43">
        <f t="shared" si="55"/>
        <v>41.085331112458391</v>
      </c>
      <c r="S432" s="9">
        <f t="shared" si="57"/>
        <v>381</v>
      </c>
    </row>
    <row r="433" spans="1:19">
      <c r="A433" s="3">
        <v>40526</v>
      </c>
      <c r="B433" s="4">
        <v>185320</v>
      </c>
      <c r="C433" s="5">
        <v>360.8</v>
      </c>
      <c r="D433" s="6">
        <v>9.2520000000000007</v>
      </c>
      <c r="E433" s="11">
        <v>2.6989999999999998</v>
      </c>
      <c r="F433" s="8">
        <v>24.97</v>
      </c>
      <c r="G433" s="16">
        <v>39.1</v>
      </c>
      <c r="H433" s="16">
        <v>38</v>
      </c>
      <c r="I433" s="4">
        <f t="shared" si="59"/>
        <v>163805</v>
      </c>
      <c r="J433" s="51">
        <f t="shared" si="60"/>
        <v>360</v>
      </c>
      <c r="K433" s="7">
        <f t="shared" si="56"/>
        <v>38.996973627323818</v>
      </c>
      <c r="L433" s="10">
        <f t="shared" si="54"/>
        <v>6.9207317073170724E-2</v>
      </c>
      <c r="M433" s="9" t="s">
        <v>61</v>
      </c>
      <c r="N433" s="45">
        <f t="shared" si="58"/>
        <v>14076</v>
      </c>
      <c r="O433" s="7">
        <f t="shared" si="61"/>
        <v>3.6224345898004433</v>
      </c>
      <c r="Q433" s="43">
        <f t="shared" si="55"/>
        <v>40.31567728140778</v>
      </c>
      <c r="S433" s="9">
        <f t="shared" si="57"/>
        <v>360</v>
      </c>
    </row>
    <row r="434" spans="1:19">
      <c r="A434" s="3">
        <v>40529</v>
      </c>
      <c r="B434" s="4">
        <v>185633</v>
      </c>
      <c r="C434" s="5">
        <v>312.60000000000002</v>
      </c>
      <c r="D434" s="6">
        <v>7.484</v>
      </c>
      <c r="E434" s="11">
        <v>3.129</v>
      </c>
      <c r="F434" s="8">
        <v>23.42</v>
      </c>
      <c r="G434" s="16">
        <v>41</v>
      </c>
      <c r="H434" s="16">
        <v>0</v>
      </c>
      <c r="I434" s="4">
        <f t="shared" si="59"/>
        <v>164118</v>
      </c>
      <c r="J434" s="51">
        <f t="shared" si="60"/>
        <v>313</v>
      </c>
      <c r="K434" s="7">
        <f t="shared" si="56"/>
        <v>41.769107429182256</v>
      </c>
      <c r="L434" s="10">
        <f t="shared" si="54"/>
        <v>7.4920025591810616E-2</v>
      </c>
      <c r="M434" s="9" t="s">
        <v>96</v>
      </c>
      <c r="N434" s="45">
        <f t="shared" si="58"/>
        <v>12833</v>
      </c>
      <c r="O434" s="7" t="str">
        <f t="shared" si="61"/>
        <v>N/A</v>
      </c>
      <c r="Q434" s="43">
        <f t="shared" si="55"/>
        <v>39.942860352168694</v>
      </c>
      <c r="S434" s="9">
        <f t="shared" si="57"/>
        <v>313</v>
      </c>
    </row>
    <row r="435" spans="1:19">
      <c r="A435" s="3">
        <v>40547</v>
      </c>
      <c r="B435" s="4">
        <v>185995</v>
      </c>
      <c r="C435" s="5">
        <v>362.3</v>
      </c>
      <c r="D435" s="6">
        <v>9.2420000000000009</v>
      </c>
      <c r="E435" s="11">
        <v>2.6789999999999998</v>
      </c>
      <c r="F435" s="8">
        <v>24.76</v>
      </c>
      <c r="G435" s="16">
        <v>41.3</v>
      </c>
      <c r="H435" s="16">
        <v>55</v>
      </c>
      <c r="I435" s="4">
        <f t="shared" si="59"/>
        <v>164480</v>
      </c>
      <c r="J435" s="51">
        <f t="shared" si="60"/>
        <v>362</v>
      </c>
      <c r="K435" s="7">
        <f t="shared" si="56"/>
        <v>39.201471542956071</v>
      </c>
      <c r="L435" s="10">
        <f t="shared" si="54"/>
        <v>6.8341153739994484E-2</v>
      </c>
      <c r="M435" s="9" t="s">
        <v>105</v>
      </c>
      <c r="N435" s="45">
        <f t="shared" si="58"/>
        <v>14950.599999999999</v>
      </c>
      <c r="O435" s="7">
        <f t="shared" si="61"/>
        <v>4.0610085564449339</v>
      </c>
      <c r="Q435" s="43">
        <f t="shared" si="55"/>
        <v>39.989184199820713</v>
      </c>
      <c r="S435" s="9">
        <f t="shared" si="57"/>
        <v>362</v>
      </c>
    </row>
    <row r="436" spans="1:19">
      <c r="A436" s="3">
        <v>40550</v>
      </c>
      <c r="B436" s="4">
        <v>186351</v>
      </c>
      <c r="C436" s="5">
        <v>355.2</v>
      </c>
      <c r="D436" s="6">
        <v>9.2409999999999997</v>
      </c>
      <c r="E436" s="11">
        <v>2.859</v>
      </c>
      <c r="F436" s="8">
        <v>26.42</v>
      </c>
      <c r="G436" s="16">
        <v>38.9</v>
      </c>
      <c r="H436" s="16">
        <v>33</v>
      </c>
      <c r="I436" s="4">
        <f t="shared" si="59"/>
        <v>164836</v>
      </c>
      <c r="J436" s="51">
        <f t="shared" si="60"/>
        <v>356</v>
      </c>
      <c r="K436" s="7">
        <f t="shared" si="56"/>
        <v>38.437398549940482</v>
      </c>
      <c r="L436" s="10">
        <f t="shared" si="54"/>
        <v>7.4380630630630634E-2</v>
      </c>
      <c r="M436" s="9" t="s">
        <v>254</v>
      </c>
      <c r="N436" s="45">
        <f t="shared" si="58"/>
        <v>13848.4</v>
      </c>
      <c r="O436" s="7">
        <f t="shared" si="61"/>
        <v>3.5175388513513521</v>
      </c>
      <c r="Q436" s="43">
        <f t="shared" si="55"/>
        <v>39.802659174026267</v>
      </c>
      <c r="S436" s="9">
        <f t="shared" si="57"/>
        <v>356</v>
      </c>
    </row>
    <row r="437" spans="1:19">
      <c r="A437" s="3">
        <v>40555</v>
      </c>
      <c r="B437" s="4">
        <v>186685</v>
      </c>
      <c r="C437" s="5">
        <v>334.5</v>
      </c>
      <c r="D437" s="6">
        <v>8.3949999999999996</v>
      </c>
      <c r="E437" s="11">
        <v>2.7690000000000001</v>
      </c>
      <c r="F437" s="8">
        <v>23.25</v>
      </c>
      <c r="G437" s="16">
        <v>38.9</v>
      </c>
      <c r="H437" s="16">
        <v>26</v>
      </c>
      <c r="I437" s="4">
        <f t="shared" si="59"/>
        <v>165170</v>
      </c>
      <c r="J437" s="51">
        <f t="shared" si="60"/>
        <v>334</v>
      </c>
      <c r="K437" s="7">
        <f t="shared" si="56"/>
        <v>39.845145920190589</v>
      </c>
      <c r="L437" s="10">
        <f t="shared" si="54"/>
        <v>6.9506726457399109E-2</v>
      </c>
      <c r="M437" s="9" t="s">
        <v>96</v>
      </c>
      <c r="N437" s="45">
        <f t="shared" si="58"/>
        <v>12992.6</v>
      </c>
      <c r="O437" s="7">
        <f t="shared" si="61"/>
        <v>4.1575261584454424</v>
      </c>
      <c r="Q437" s="43">
        <f t="shared" si="55"/>
        <v>39.16133867102905</v>
      </c>
      <c r="S437" s="9">
        <f t="shared" si="57"/>
        <v>334</v>
      </c>
    </row>
    <row r="438" spans="1:19">
      <c r="A438" s="3">
        <v>40558</v>
      </c>
      <c r="B438" s="4">
        <v>187025</v>
      </c>
      <c r="C438" s="5">
        <v>340.3</v>
      </c>
      <c r="D438" s="6">
        <v>9.1460000000000008</v>
      </c>
      <c r="E438" s="11">
        <v>2.5590000000000002</v>
      </c>
      <c r="F438" s="8">
        <v>23.4</v>
      </c>
      <c r="G438" s="16">
        <v>40.4</v>
      </c>
      <c r="H438" s="16">
        <v>30</v>
      </c>
      <c r="I438" s="4">
        <f t="shared" si="59"/>
        <v>165510</v>
      </c>
      <c r="J438" s="51">
        <f t="shared" si="60"/>
        <v>340</v>
      </c>
      <c r="K438" s="7">
        <f t="shared" si="56"/>
        <v>37.207522414170128</v>
      </c>
      <c r="L438" s="10">
        <f t="shared" si="54"/>
        <v>6.8762856303261816E-2</v>
      </c>
      <c r="M438" s="9" t="s">
        <v>199</v>
      </c>
      <c r="N438" s="45">
        <f t="shared" si="58"/>
        <v>13736</v>
      </c>
      <c r="O438" s="7">
        <f t="shared" si="61"/>
        <v>3.560288568909785</v>
      </c>
      <c r="Q438" s="43">
        <f t="shared" si="55"/>
        <v>38.496688961433733</v>
      </c>
      <c r="S438" s="9">
        <f t="shared" si="57"/>
        <v>340</v>
      </c>
    </row>
    <row r="439" spans="1:19">
      <c r="A439" s="3">
        <v>40562</v>
      </c>
      <c r="B439" s="4">
        <v>187277</v>
      </c>
      <c r="C439" s="5">
        <v>251.4</v>
      </c>
      <c r="D439" s="6">
        <v>6.2050000000000001</v>
      </c>
      <c r="E439" s="11">
        <v>2.6789999999999998</v>
      </c>
      <c r="F439" s="8">
        <v>16.62</v>
      </c>
      <c r="G439" s="16">
        <v>40.299999999999997</v>
      </c>
      <c r="H439" s="16">
        <v>0</v>
      </c>
      <c r="I439" s="4">
        <f t="shared" si="59"/>
        <v>165762</v>
      </c>
      <c r="J439" s="51">
        <f t="shared" si="60"/>
        <v>252</v>
      </c>
      <c r="K439" s="7">
        <f t="shared" si="56"/>
        <v>40.515713134568898</v>
      </c>
      <c r="L439" s="10">
        <f t="shared" si="54"/>
        <v>6.6109785202863966E-2</v>
      </c>
      <c r="M439" s="9" t="s">
        <v>254</v>
      </c>
      <c r="N439" s="45">
        <f t="shared" si="58"/>
        <v>10155.599999999999</v>
      </c>
      <c r="O439" s="7" t="str">
        <f t="shared" si="61"/>
        <v>N/A</v>
      </c>
      <c r="Q439" s="43">
        <f t="shared" si="55"/>
        <v>39.189460489643203</v>
      </c>
      <c r="S439" s="9">
        <f t="shared" si="57"/>
        <v>252</v>
      </c>
    </row>
    <row r="440" spans="1:19">
      <c r="A440" s="3">
        <v>40565</v>
      </c>
      <c r="B440" s="4">
        <v>187636</v>
      </c>
      <c r="C440" s="5">
        <v>358.8</v>
      </c>
      <c r="D440" s="6">
        <v>9.5879999999999992</v>
      </c>
      <c r="E440" s="11">
        <v>2.6789999999999998</v>
      </c>
      <c r="F440" s="8">
        <v>25.69</v>
      </c>
      <c r="G440" s="16">
        <v>40.9</v>
      </c>
      <c r="H440" s="16">
        <v>47</v>
      </c>
      <c r="I440" s="4">
        <f t="shared" si="59"/>
        <v>166121</v>
      </c>
      <c r="J440" s="51">
        <f t="shared" si="60"/>
        <v>359</v>
      </c>
      <c r="K440" s="7">
        <f t="shared" si="56"/>
        <v>37.421777221526916</v>
      </c>
      <c r="L440" s="10">
        <f t="shared" si="54"/>
        <v>7.159977703455965E-2</v>
      </c>
      <c r="M440" s="9" t="s">
        <v>254</v>
      </c>
      <c r="N440" s="45">
        <f t="shared" si="58"/>
        <v>14683.1</v>
      </c>
      <c r="O440" s="7">
        <f t="shared" si="61"/>
        <v>3.5679531772575253</v>
      </c>
      <c r="Q440" s="43">
        <f t="shared" si="55"/>
        <v>38.381670923421979</v>
      </c>
      <c r="S440" s="9">
        <f t="shared" si="57"/>
        <v>359</v>
      </c>
    </row>
    <row r="441" spans="1:19">
      <c r="A441" s="3">
        <v>40570</v>
      </c>
      <c r="B441" s="4">
        <v>188017</v>
      </c>
      <c r="C441" s="5">
        <v>381.3</v>
      </c>
      <c r="D441" s="6">
        <v>9.4309999999999992</v>
      </c>
      <c r="E441" s="11">
        <v>2.4289999999999998</v>
      </c>
      <c r="F441" s="8">
        <v>22.91</v>
      </c>
      <c r="G441" s="16">
        <v>41.8</v>
      </c>
      <c r="H441" s="16">
        <v>42</v>
      </c>
      <c r="I441" s="4">
        <f t="shared" si="59"/>
        <v>166502</v>
      </c>
      <c r="J441" s="51">
        <f t="shared" si="60"/>
        <v>381</v>
      </c>
      <c r="K441" s="7">
        <f t="shared" si="56"/>
        <v>40.430495175485106</v>
      </c>
      <c r="L441" s="10">
        <f t="shared" si="54"/>
        <v>6.0083923419879358E-2</v>
      </c>
      <c r="M441" s="9" t="s">
        <v>105</v>
      </c>
      <c r="N441" s="45">
        <f t="shared" si="58"/>
        <v>15925.8</v>
      </c>
      <c r="O441" s="7">
        <f t="shared" si="61"/>
        <v>3.5078198269079479</v>
      </c>
      <c r="Q441" s="43">
        <f t="shared" si="55"/>
        <v>39.455995177193643</v>
      </c>
      <c r="S441" s="9">
        <f t="shared" si="57"/>
        <v>381</v>
      </c>
    </row>
    <row r="442" spans="1:19">
      <c r="A442" s="3">
        <v>40572</v>
      </c>
      <c r="B442" s="4">
        <v>188248</v>
      </c>
      <c r="C442" s="5">
        <v>230.6</v>
      </c>
      <c r="D442" s="6">
        <v>4.8739999999999997</v>
      </c>
      <c r="E442" s="11">
        <v>2.6190000000000002</v>
      </c>
      <c r="F442" s="8">
        <v>12.77</v>
      </c>
      <c r="G442" s="16">
        <v>42.1</v>
      </c>
      <c r="H442" s="16">
        <v>0</v>
      </c>
      <c r="I442" s="4">
        <f t="shared" si="59"/>
        <v>166733</v>
      </c>
      <c r="J442" s="51">
        <f t="shared" si="60"/>
        <v>231</v>
      </c>
      <c r="K442" s="7">
        <f t="shared" si="56"/>
        <v>47.312269183422245</v>
      </c>
      <c r="L442" s="10">
        <f t="shared" si="54"/>
        <v>5.5377276669557676E-2</v>
      </c>
      <c r="M442" s="9" t="s">
        <v>96</v>
      </c>
      <c r="N442" s="45">
        <f t="shared" si="58"/>
        <v>9725.1</v>
      </c>
      <c r="O442" s="7" t="str">
        <f t="shared" si="61"/>
        <v>N/A</v>
      </c>
      <c r="Q442" s="43">
        <f t="shared" si="55"/>
        <v>41.721513860144761</v>
      </c>
      <c r="S442" s="9">
        <f t="shared" si="57"/>
        <v>231</v>
      </c>
    </row>
    <row r="443" spans="1:19">
      <c r="A443" s="3">
        <v>40577</v>
      </c>
      <c r="B443" s="4">
        <v>188589</v>
      </c>
      <c r="C443" s="5">
        <v>341.2</v>
      </c>
      <c r="D443" s="6">
        <v>9.1440000000000001</v>
      </c>
      <c r="E443" s="11">
        <v>2.5990000000000002</v>
      </c>
      <c r="F443" s="8">
        <v>23.77</v>
      </c>
      <c r="G443" s="16">
        <v>38.700000000000003</v>
      </c>
      <c r="H443" s="16">
        <v>60</v>
      </c>
      <c r="I443" s="4">
        <f t="shared" si="59"/>
        <v>167074</v>
      </c>
      <c r="J443" s="51">
        <f t="shared" si="60"/>
        <v>341</v>
      </c>
      <c r="K443" s="7">
        <f t="shared" si="56"/>
        <v>37.314085739282589</v>
      </c>
      <c r="L443" s="10">
        <f t="shared" si="54"/>
        <v>6.9665885111371631E-2</v>
      </c>
      <c r="M443" s="9" t="s">
        <v>96</v>
      </c>
      <c r="N443" s="45">
        <f t="shared" si="58"/>
        <v>13196.7</v>
      </c>
      <c r="O443" s="7">
        <f t="shared" si="61"/>
        <v>4.363971864009379</v>
      </c>
      <c r="Q443" s="43">
        <f t="shared" si="55"/>
        <v>41.685616699396647</v>
      </c>
      <c r="S443" s="9">
        <f t="shared" si="57"/>
        <v>341</v>
      </c>
    </row>
    <row r="444" spans="1:19">
      <c r="A444" s="3">
        <v>40582</v>
      </c>
      <c r="B444" s="4">
        <v>188911</v>
      </c>
      <c r="C444" s="5">
        <v>321.8</v>
      </c>
      <c r="D444" s="6">
        <v>7.8029999999999999</v>
      </c>
      <c r="E444" s="11">
        <v>2.2589999999999999</v>
      </c>
      <c r="F444" s="8">
        <v>17.63</v>
      </c>
      <c r="G444" s="16">
        <v>41.2</v>
      </c>
      <c r="H444" s="16">
        <v>15</v>
      </c>
      <c r="I444" s="4">
        <f t="shared" si="59"/>
        <v>167396</v>
      </c>
      <c r="J444" s="51">
        <f t="shared" si="60"/>
        <v>322</v>
      </c>
      <c r="K444" s="7">
        <f t="shared" si="56"/>
        <v>41.240548506984496</v>
      </c>
      <c r="L444" s="10">
        <f t="shared" si="54"/>
        <v>5.4785581106277188E-2</v>
      </c>
      <c r="M444" s="9" t="s">
        <v>61</v>
      </c>
      <c r="N444" s="45">
        <f t="shared" si="58"/>
        <v>13266.400000000001</v>
      </c>
      <c r="O444" s="7">
        <f t="shared" si="61"/>
        <v>4.4607197016780615</v>
      </c>
      <c r="Q444" s="43">
        <f t="shared" si="55"/>
        <v>41.955634476563112</v>
      </c>
      <c r="S444" s="9">
        <f t="shared" si="57"/>
        <v>322</v>
      </c>
    </row>
    <row r="445" spans="1:19">
      <c r="A445" s="3">
        <v>40584</v>
      </c>
      <c r="B445" s="4">
        <v>189145</v>
      </c>
      <c r="C445" s="5">
        <v>233.5</v>
      </c>
      <c r="D445" s="6">
        <v>5.7460000000000004</v>
      </c>
      <c r="E445" s="11">
        <v>2.359</v>
      </c>
      <c r="F445" s="8">
        <v>13.55</v>
      </c>
      <c r="G445" s="16">
        <v>42.9</v>
      </c>
      <c r="H445" s="16">
        <v>0</v>
      </c>
      <c r="I445" s="4">
        <f t="shared" si="59"/>
        <v>167630</v>
      </c>
      <c r="J445" s="51">
        <f t="shared" si="60"/>
        <v>234</v>
      </c>
      <c r="K445" s="7">
        <f t="shared" si="56"/>
        <v>40.636964845109638</v>
      </c>
      <c r="L445" s="10">
        <f t="shared" si="54"/>
        <v>5.802997858672377E-2</v>
      </c>
      <c r="M445" s="9" t="s">
        <v>17</v>
      </c>
      <c r="N445" s="45">
        <f t="shared" si="58"/>
        <v>10038.6</v>
      </c>
      <c r="O445" s="7" t="str">
        <f t="shared" si="61"/>
        <v>N/A</v>
      </c>
      <c r="Q445" s="43">
        <f t="shared" si="55"/>
        <v>39.730533030458908</v>
      </c>
      <c r="S445" s="9">
        <f t="shared" si="57"/>
        <v>234</v>
      </c>
    </row>
    <row r="446" spans="1:19">
      <c r="A446" s="3">
        <v>40588</v>
      </c>
      <c r="B446" s="4">
        <v>189437</v>
      </c>
      <c r="C446" s="5">
        <v>292</v>
      </c>
      <c r="D446" s="6">
        <v>7.5810000000000004</v>
      </c>
      <c r="E446" s="11">
        <v>2.4990000000000001</v>
      </c>
      <c r="F446" s="8">
        <v>18.940000000000001</v>
      </c>
      <c r="G446" s="16">
        <v>38.9</v>
      </c>
      <c r="H446" s="16">
        <v>1</v>
      </c>
      <c r="I446" s="4">
        <f t="shared" si="59"/>
        <v>167922</v>
      </c>
      <c r="J446" s="51">
        <f t="shared" si="60"/>
        <v>292</v>
      </c>
      <c r="K446" s="7">
        <f t="shared" si="56"/>
        <v>38.51734599657037</v>
      </c>
      <c r="L446" s="10">
        <f t="shared" si="54"/>
        <v>6.4863013698630137E-2</v>
      </c>
      <c r="M446" s="9" t="s">
        <v>2</v>
      </c>
      <c r="N446" s="45">
        <f t="shared" si="58"/>
        <v>11358.8</v>
      </c>
      <c r="O446" s="7">
        <f t="shared" si="61"/>
        <v>4.3449623287671235</v>
      </c>
      <c r="Q446" s="43">
        <f t="shared" si="55"/>
        <v>40.131619782888166</v>
      </c>
      <c r="S446" s="9">
        <f t="shared" si="57"/>
        <v>292</v>
      </c>
    </row>
    <row r="447" spans="1:19" ht="13">
      <c r="A447" s="3">
        <v>40588</v>
      </c>
      <c r="B447" s="4">
        <v>189732</v>
      </c>
      <c r="C447" s="5">
        <v>295</v>
      </c>
      <c r="D447" s="6">
        <v>8.5169999999999995</v>
      </c>
      <c r="E447" s="11">
        <v>2.1989999999999998</v>
      </c>
      <c r="F447" s="8">
        <v>18.73</v>
      </c>
      <c r="G447" s="16">
        <v>37.6</v>
      </c>
      <c r="H447" s="16">
        <v>16</v>
      </c>
      <c r="I447" s="4">
        <f t="shared" si="59"/>
        <v>168217</v>
      </c>
      <c r="J447" s="51">
        <f t="shared" si="60"/>
        <v>295</v>
      </c>
      <c r="K447" s="7">
        <f t="shared" si="56"/>
        <v>34.636609134671836</v>
      </c>
      <c r="L447" s="10">
        <f t="shared" si="54"/>
        <v>6.3491525423728809E-2</v>
      </c>
      <c r="M447" s="9" t="s">
        <v>3</v>
      </c>
      <c r="N447" s="45">
        <f t="shared" si="58"/>
        <v>11092</v>
      </c>
      <c r="O447" s="7">
        <f t="shared" si="61"/>
        <v>3.8449389830508487</v>
      </c>
      <c r="Q447" s="18"/>
      <c r="S447" s="9">
        <f t="shared" si="57"/>
        <v>295</v>
      </c>
    </row>
    <row r="448" spans="1:19" ht="13">
      <c r="A448" s="3">
        <v>40588</v>
      </c>
      <c r="B448" s="4">
        <v>190044</v>
      </c>
      <c r="C448" s="5">
        <v>311.8</v>
      </c>
      <c r="D448" s="6">
        <v>7.375</v>
      </c>
      <c r="E448" s="11">
        <v>2.0990000000000002</v>
      </c>
      <c r="F448" s="8">
        <v>15.48</v>
      </c>
      <c r="G448" s="16">
        <v>39.1</v>
      </c>
      <c r="H448" s="16">
        <v>0</v>
      </c>
      <c r="I448" s="4">
        <f t="shared" si="59"/>
        <v>168529</v>
      </c>
      <c r="J448" s="51">
        <f t="shared" si="60"/>
        <v>312</v>
      </c>
      <c r="K448" s="7">
        <f t="shared" si="56"/>
        <v>42.277966101694915</v>
      </c>
      <c r="L448" s="10">
        <f t="shared" si="54"/>
        <v>4.9647209749839639E-2</v>
      </c>
      <c r="M448" s="9" t="s">
        <v>4</v>
      </c>
      <c r="N448" s="45">
        <f t="shared" si="58"/>
        <v>12199.2</v>
      </c>
      <c r="O448" s="7" t="str">
        <f t="shared" si="61"/>
        <v>N/A</v>
      </c>
      <c r="Q448" s="18"/>
      <c r="S448" s="9">
        <f t="shared" si="57"/>
        <v>312</v>
      </c>
    </row>
    <row r="449" spans="1:19" ht="13">
      <c r="A449" s="3">
        <v>40588</v>
      </c>
      <c r="B449" s="4">
        <v>190346</v>
      </c>
      <c r="C449" s="5">
        <v>302</v>
      </c>
      <c r="D449" s="6">
        <v>8.7949999999999999</v>
      </c>
      <c r="E449" s="11">
        <v>2.0990000000000002</v>
      </c>
      <c r="F449" s="8">
        <v>18.46</v>
      </c>
      <c r="G449" s="16">
        <v>38.299999999999997</v>
      </c>
      <c r="H449" s="16">
        <v>25</v>
      </c>
      <c r="I449" s="4">
        <f t="shared" si="59"/>
        <v>168831</v>
      </c>
      <c r="J449" s="51">
        <f t="shared" si="60"/>
        <v>302</v>
      </c>
      <c r="K449" s="7">
        <f t="shared" si="56"/>
        <v>34.337691870380901</v>
      </c>
      <c r="L449" s="10">
        <f t="shared" si="54"/>
        <v>6.1125827814569537E-2</v>
      </c>
      <c r="M449" s="9" t="s">
        <v>5</v>
      </c>
      <c r="N449" s="45">
        <f t="shared" si="58"/>
        <v>11566.599999999999</v>
      </c>
      <c r="O449" s="7">
        <f t="shared" si="61"/>
        <v>3.8330629139072858</v>
      </c>
      <c r="Q449" s="18"/>
      <c r="S449" s="9">
        <f t="shared" si="57"/>
        <v>302</v>
      </c>
    </row>
    <row r="450" spans="1:19" ht="13">
      <c r="A450" s="3">
        <v>40590</v>
      </c>
      <c r="B450" s="4">
        <v>190654</v>
      </c>
      <c r="C450" s="5">
        <v>306.89999999999998</v>
      </c>
      <c r="D450" s="6">
        <v>8.4290000000000003</v>
      </c>
      <c r="E450" s="11">
        <v>2.2890000000000001</v>
      </c>
      <c r="F450" s="8">
        <v>19.29</v>
      </c>
      <c r="G450" s="16">
        <v>38.5</v>
      </c>
      <c r="H450" s="16">
        <v>0</v>
      </c>
      <c r="I450" s="4">
        <f t="shared" si="59"/>
        <v>169139</v>
      </c>
      <c r="J450" s="51">
        <f t="shared" si="60"/>
        <v>308</v>
      </c>
      <c r="K450" s="7">
        <f t="shared" si="56"/>
        <v>36.410013050183885</v>
      </c>
      <c r="L450" s="10">
        <f t="shared" si="54"/>
        <v>6.2854349951124142E-2</v>
      </c>
      <c r="M450" s="9" t="s">
        <v>6</v>
      </c>
      <c r="N450" s="45">
        <f t="shared" si="58"/>
        <v>11858</v>
      </c>
      <c r="O450" s="7" t="str">
        <f t="shared" si="61"/>
        <v>N/A</v>
      </c>
      <c r="Q450" s="18"/>
      <c r="S450" s="9">
        <f t="shared" si="57"/>
        <v>308</v>
      </c>
    </row>
    <row r="451" spans="1:19" ht="13">
      <c r="A451" s="3">
        <v>40592</v>
      </c>
      <c r="B451" s="4">
        <v>190968</v>
      </c>
      <c r="C451" s="5">
        <v>313.2</v>
      </c>
      <c r="D451" s="6">
        <v>7.5220000000000002</v>
      </c>
      <c r="E451" s="11">
        <v>2.2789999999999999</v>
      </c>
      <c r="F451" s="8">
        <v>17.14</v>
      </c>
      <c r="G451" s="16">
        <v>44.2</v>
      </c>
      <c r="H451" s="16">
        <v>0</v>
      </c>
      <c r="I451" s="4">
        <f t="shared" si="59"/>
        <v>169453</v>
      </c>
      <c r="J451" s="51">
        <f t="shared" si="60"/>
        <v>314</v>
      </c>
      <c r="K451" s="7">
        <f t="shared" si="56"/>
        <v>41.637862270672692</v>
      </c>
      <c r="L451" s="10">
        <f t="shared" ref="L451:L514" si="62">F451/C451</f>
        <v>5.4725415070242658E-2</v>
      </c>
      <c r="M451" s="9" t="s">
        <v>7</v>
      </c>
      <c r="N451" s="45">
        <f t="shared" si="58"/>
        <v>13878.800000000001</v>
      </c>
      <c r="O451" s="7" t="str">
        <f t="shared" si="61"/>
        <v>N/A</v>
      </c>
      <c r="Q451" s="18"/>
      <c r="S451" s="9">
        <f t="shared" si="57"/>
        <v>314</v>
      </c>
    </row>
    <row r="452" spans="1:19" ht="13">
      <c r="A452" s="3">
        <v>40593</v>
      </c>
      <c r="B452" s="4">
        <v>191266</v>
      </c>
      <c r="C452" s="5">
        <v>296.10000000000002</v>
      </c>
      <c r="D452" s="6">
        <v>8.6110000000000007</v>
      </c>
      <c r="E452" s="11">
        <v>2.1989999999999998</v>
      </c>
      <c r="F452" s="8">
        <v>18.940000000000001</v>
      </c>
      <c r="G452" s="16">
        <v>33.799999999999997</v>
      </c>
      <c r="H452" s="16">
        <v>20</v>
      </c>
      <c r="I452" s="4">
        <f t="shared" si="59"/>
        <v>169751</v>
      </c>
      <c r="J452" s="51">
        <f t="shared" si="60"/>
        <v>298</v>
      </c>
      <c r="K452" s="7">
        <f t="shared" si="56"/>
        <v>34.38625014516316</v>
      </c>
      <c r="L452" s="10">
        <f t="shared" si="62"/>
        <v>6.3964876730834175E-2</v>
      </c>
      <c r="M452" s="9" t="s">
        <v>9</v>
      </c>
      <c r="N452" s="45">
        <f t="shared" si="58"/>
        <v>10072.4</v>
      </c>
      <c r="O452" s="7">
        <f t="shared" si="61"/>
        <v>3.8706278284363389</v>
      </c>
      <c r="Q452" s="18"/>
      <c r="S452" s="9">
        <f t="shared" si="57"/>
        <v>298</v>
      </c>
    </row>
    <row r="453" spans="1:19" ht="13">
      <c r="A453" s="3">
        <v>40593</v>
      </c>
      <c r="B453" s="4">
        <v>191516</v>
      </c>
      <c r="C453" s="5">
        <v>250.5</v>
      </c>
      <c r="D453" s="6">
        <f>F453/E453</f>
        <v>7.3320981936081528</v>
      </c>
      <c r="E453" s="11">
        <v>2.1589999999999998</v>
      </c>
      <c r="F453" s="8">
        <v>15.83</v>
      </c>
      <c r="G453" s="16">
        <v>34</v>
      </c>
      <c r="H453" s="16">
        <v>0</v>
      </c>
      <c r="I453" s="4">
        <f t="shared" si="59"/>
        <v>170001</v>
      </c>
      <c r="J453" s="51">
        <f t="shared" si="60"/>
        <v>250</v>
      </c>
      <c r="K453" s="7">
        <f t="shared" si="56"/>
        <v>34.164845230574855</v>
      </c>
      <c r="L453" s="10">
        <f t="shared" si="62"/>
        <v>6.3193612774451097E-2</v>
      </c>
      <c r="M453" s="9" t="s">
        <v>4</v>
      </c>
      <c r="N453" s="45">
        <f t="shared" si="58"/>
        <v>8500</v>
      </c>
      <c r="O453" s="7" t="str">
        <f t="shared" si="61"/>
        <v>N/A</v>
      </c>
      <c r="Q453" s="18"/>
      <c r="S453" s="9">
        <f t="shared" si="57"/>
        <v>250</v>
      </c>
    </row>
    <row r="454" spans="1:19" ht="13">
      <c r="A454" s="3">
        <v>40593</v>
      </c>
      <c r="B454" s="4">
        <v>191764</v>
      </c>
      <c r="C454" s="5">
        <v>248.3</v>
      </c>
      <c r="D454" s="6">
        <v>7.1920000000000002</v>
      </c>
      <c r="E454" s="11">
        <v>2.1789999999999998</v>
      </c>
      <c r="F454" s="8">
        <v>15.67</v>
      </c>
      <c r="G454" s="16">
        <v>36.4</v>
      </c>
      <c r="H454" s="16">
        <v>0</v>
      </c>
      <c r="I454" s="4">
        <f t="shared" si="59"/>
        <v>170249</v>
      </c>
      <c r="J454" s="51">
        <f t="shared" si="60"/>
        <v>248</v>
      </c>
      <c r="K454" s="7">
        <f t="shared" si="56"/>
        <v>34.524471635150171</v>
      </c>
      <c r="L454" s="10">
        <f t="shared" si="62"/>
        <v>6.3109142166733787E-2</v>
      </c>
      <c r="M454" s="9" t="s">
        <v>8</v>
      </c>
      <c r="N454" s="45">
        <f t="shared" si="58"/>
        <v>9027.1999999999989</v>
      </c>
      <c r="O454" s="7" t="str">
        <f t="shared" si="61"/>
        <v>N/A</v>
      </c>
      <c r="Q454" s="18"/>
      <c r="S454" s="9">
        <f t="shared" si="57"/>
        <v>248</v>
      </c>
    </row>
    <row r="455" spans="1:19" ht="13">
      <c r="A455" s="3">
        <v>40593</v>
      </c>
      <c r="B455" s="4">
        <v>192081</v>
      </c>
      <c r="C455" s="5">
        <v>316.89999999999998</v>
      </c>
      <c r="D455" s="6">
        <v>8.1039999999999992</v>
      </c>
      <c r="E455" s="11">
        <v>2.399</v>
      </c>
      <c r="F455" s="8">
        <v>19.440000000000001</v>
      </c>
      <c r="G455" s="16">
        <v>39.200000000000003</v>
      </c>
      <c r="H455" s="16">
        <v>17</v>
      </c>
      <c r="I455" s="4">
        <f t="shared" si="59"/>
        <v>170566</v>
      </c>
      <c r="J455" s="51">
        <f t="shared" si="60"/>
        <v>317</v>
      </c>
      <c r="K455" s="7">
        <f t="shared" si="56"/>
        <v>39.104146100691018</v>
      </c>
      <c r="L455" s="10">
        <f t="shared" si="62"/>
        <v>6.1344272641211749E-2</v>
      </c>
      <c r="M455" s="9" t="s">
        <v>47</v>
      </c>
      <c r="N455" s="45">
        <f t="shared" si="58"/>
        <v>12426.400000000001</v>
      </c>
      <c r="O455" s="7">
        <f t="shared" si="61"/>
        <v>4.230736509940046</v>
      </c>
      <c r="Q455" s="18"/>
      <c r="S455" s="9">
        <f t="shared" si="57"/>
        <v>317</v>
      </c>
    </row>
    <row r="456" spans="1:19" ht="13">
      <c r="A456" s="3">
        <v>40597</v>
      </c>
      <c r="B456" s="4">
        <v>192378</v>
      </c>
      <c r="C456" s="5">
        <v>296.89999999999998</v>
      </c>
      <c r="D456" s="6">
        <v>8.6140000000000008</v>
      </c>
      <c r="E456" s="11">
        <v>2.569</v>
      </c>
      <c r="F456" s="8">
        <v>22.13</v>
      </c>
      <c r="G456" s="16">
        <v>35.6</v>
      </c>
      <c r="H456" s="16">
        <v>31</v>
      </c>
      <c r="I456" s="4">
        <f t="shared" si="59"/>
        <v>170863</v>
      </c>
      <c r="J456" s="51">
        <f t="shared" si="60"/>
        <v>297</v>
      </c>
      <c r="K456" s="7">
        <f t="shared" si="56"/>
        <v>34.467146505688412</v>
      </c>
      <c r="L456" s="10">
        <f t="shared" si="62"/>
        <v>7.453688110474907E-2</v>
      </c>
      <c r="M456" s="9" t="s">
        <v>11</v>
      </c>
      <c r="N456" s="45">
        <f t="shared" si="58"/>
        <v>10573.2</v>
      </c>
      <c r="O456" s="7">
        <f t="shared" si="61"/>
        <v>4.1854072078140785</v>
      </c>
      <c r="Q456" s="18"/>
      <c r="S456" s="9">
        <f t="shared" si="57"/>
        <v>297</v>
      </c>
    </row>
    <row r="457" spans="1:19" ht="13">
      <c r="A457" s="3">
        <v>40599</v>
      </c>
      <c r="B457" s="4">
        <v>192717</v>
      </c>
      <c r="C457" s="5">
        <v>338.6</v>
      </c>
      <c r="D457" s="6">
        <v>8.7439999999999998</v>
      </c>
      <c r="E457" s="11">
        <v>2.4990000000000001</v>
      </c>
      <c r="F457" s="8">
        <v>21.85</v>
      </c>
      <c r="G457" s="16">
        <v>40.6</v>
      </c>
      <c r="H457" s="16">
        <v>27</v>
      </c>
      <c r="I457" s="4">
        <f t="shared" si="59"/>
        <v>171202</v>
      </c>
      <c r="J457" s="51">
        <f t="shared" si="60"/>
        <v>339</v>
      </c>
      <c r="K457" s="7">
        <f t="shared" si="56"/>
        <v>38.723696248856363</v>
      </c>
      <c r="L457" s="10">
        <f t="shared" si="62"/>
        <v>6.4530419373892492E-2</v>
      </c>
      <c r="M457" s="9" t="s">
        <v>17</v>
      </c>
      <c r="N457" s="45">
        <f t="shared" si="58"/>
        <v>13763.4</v>
      </c>
      <c r="O457" s="7">
        <f t="shared" si="61"/>
        <v>3.8532474896633193</v>
      </c>
      <c r="Q457" s="18"/>
      <c r="S457" s="9">
        <f t="shared" si="57"/>
        <v>339</v>
      </c>
    </row>
    <row r="458" spans="1:19" ht="13">
      <c r="A458" s="3">
        <v>40604</v>
      </c>
      <c r="B458" s="4">
        <v>193059</v>
      </c>
      <c r="C458" s="5">
        <v>342</v>
      </c>
      <c r="D458" s="6">
        <v>9.43</v>
      </c>
      <c r="E458" s="11">
        <v>2.4689999999999999</v>
      </c>
      <c r="F458" s="8">
        <v>23.28</v>
      </c>
      <c r="G458" s="16">
        <v>36</v>
      </c>
      <c r="H458" s="16">
        <v>62</v>
      </c>
      <c r="I458" s="4">
        <f t="shared" si="59"/>
        <v>171544</v>
      </c>
      <c r="J458" s="51">
        <f t="shared" si="60"/>
        <v>342</v>
      </c>
      <c r="K458" s="7">
        <f t="shared" si="56"/>
        <v>36.267232237539766</v>
      </c>
      <c r="L458" s="10">
        <f t="shared" si="62"/>
        <v>6.8070175438596489E-2</v>
      </c>
      <c r="M458" s="9" t="s">
        <v>105</v>
      </c>
      <c r="N458" s="45">
        <f t="shared" si="58"/>
        <v>12312</v>
      </c>
      <c r="O458" s="7">
        <f t="shared" si="61"/>
        <v>4.1795321637426905</v>
      </c>
      <c r="Q458" s="18"/>
      <c r="S458" s="9">
        <f t="shared" si="57"/>
        <v>342</v>
      </c>
    </row>
    <row r="459" spans="1:19" ht="13">
      <c r="A459" s="3">
        <v>40605</v>
      </c>
      <c r="B459" s="4">
        <v>193390</v>
      </c>
      <c r="C459" s="5">
        <v>330.6</v>
      </c>
      <c r="D459" s="6">
        <v>8.7050000000000001</v>
      </c>
      <c r="E459" s="11">
        <v>2.5990000000000002</v>
      </c>
      <c r="F459" s="8">
        <v>22.62</v>
      </c>
      <c r="G459" s="16">
        <v>40.200000000000003</v>
      </c>
      <c r="H459" s="16">
        <v>28</v>
      </c>
      <c r="I459" s="4">
        <f t="shared" si="59"/>
        <v>171875</v>
      </c>
      <c r="J459" s="51">
        <f t="shared" si="60"/>
        <v>331</v>
      </c>
      <c r="K459" s="7">
        <f t="shared" ref="K459:K522" si="63">IF(C459&gt;0,C459/D459,0)</f>
        <v>37.978173463526709</v>
      </c>
      <c r="L459" s="10">
        <f t="shared" si="62"/>
        <v>6.8421052631578952E-2</v>
      </c>
      <c r="M459" s="9" t="s">
        <v>13</v>
      </c>
      <c r="N459" s="45">
        <f t="shared" si="58"/>
        <v>13306.2</v>
      </c>
      <c r="O459" s="7">
        <f t="shared" si="61"/>
        <v>3.9322655777374482</v>
      </c>
      <c r="Q459" s="18"/>
      <c r="S459" s="9">
        <f t="shared" si="57"/>
        <v>331</v>
      </c>
    </row>
    <row r="460" spans="1:19" ht="13">
      <c r="A460" s="3">
        <v>40608</v>
      </c>
      <c r="B460" s="4">
        <v>193683</v>
      </c>
      <c r="C460" s="5">
        <v>293.39999999999998</v>
      </c>
      <c r="D460" s="6">
        <v>8.0060000000000002</v>
      </c>
      <c r="E460" s="11">
        <v>2.4489999999999998</v>
      </c>
      <c r="F460" s="8">
        <v>19.61</v>
      </c>
      <c r="G460" s="16">
        <v>36.6</v>
      </c>
      <c r="H460" s="16">
        <v>17</v>
      </c>
      <c r="I460" s="4">
        <f t="shared" si="59"/>
        <v>172168</v>
      </c>
      <c r="J460" s="51">
        <f t="shared" si="60"/>
        <v>293</v>
      </c>
      <c r="K460" s="7">
        <f t="shared" si="63"/>
        <v>36.647514364226829</v>
      </c>
      <c r="L460" s="10">
        <f t="shared" si="62"/>
        <v>6.6837082481254265E-2</v>
      </c>
      <c r="M460" s="9" t="s">
        <v>61</v>
      </c>
      <c r="N460" s="45">
        <f t="shared" si="58"/>
        <v>10723.800000000001</v>
      </c>
      <c r="O460" s="7">
        <f t="shared" si="61"/>
        <v>4.3578786639400136</v>
      </c>
      <c r="Q460" s="18"/>
      <c r="S460" s="9">
        <f t="shared" si="57"/>
        <v>293</v>
      </c>
    </row>
    <row r="461" spans="1:19" ht="13">
      <c r="A461" s="3">
        <v>40612</v>
      </c>
      <c r="B461" s="4">
        <v>194013</v>
      </c>
      <c r="C461" s="5">
        <v>329.6</v>
      </c>
      <c r="D461" s="6">
        <v>8.0050000000000008</v>
      </c>
      <c r="E461" s="11">
        <v>2.7789999999999999</v>
      </c>
      <c r="F461" s="8">
        <v>22.25</v>
      </c>
      <c r="G461" s="16">
        <v>41.4</v>
      </c>
      <c r="H461" s="16">
        <v>11</v>
      </c>
      <c r="I461" s="4">
        <f t="shared" si="59"/>
        <v>172498</v>
      </c>
      <c r="J461" s="51">
        <f t="shared" si="60"/>
        <v>330</v>
      </c>
      <c r="K461" s="7">
        <f t="shared" si="63"/>
        <v>41.174266083697688</v>
      </c>
      <c r="L461" s="10">
        <f t="shared" si="62"/>
        <v>6.7506067961165039E-2</v>
      </c>
      <c r="M461" s="9" t="s">
        <v>96</v>
      </c>
      <c r="N461" s="45">
        <f t="shared" si="58"/>
        <v>13662</v>
      </c>
      <c r="O461" s="7">
        <f t="shared" si="61"/>
        <v>4.1621571601941749</v>
      </c>
      <c r="Q461" s="18"/>
      <c r="S461" s="9">
        <f t="shared" si="57"/>
        <v>330</v>
      </c>
    </row>
    <row r="462" spans="1:19" ht="13">
      <c r="A462" s="3">
        <v>40614</v>
      </c>
      <c r="B462" s="4">
        <v>194301</v>
      </c>
      <c r="C462" s="5">
        <v>287.89999999999998</v>
      </c>
      <c r="D462" s="6">
        <v>7.3659999999999997</v>
      </c>
      <c r="E462" s="11">
        <v>2.5990000000000002</v>
      </c>
      <c r="F462" s="8">
        <v>19.14</v>
      </c>
      <c r="G462" s="16">
        <v>41</v>
      </c>
      <c r="H462" s="16">
        <v>0</v>
      </c>
      <c r="I462" s="4">
        <f t="shared" si="59"/>
        <v>172786</v>
      </c>
      <c r="J462" s="51">
        <f t="shared" si="60"/>
        <v>288</v>
      </c>
      <c r="K462" s="7">
        <f t="shared" si="63"/>
        <v>39.084985066521853</v>
      </c>
      <c r="L462" s="10">
        <f t="shared" si="62"/>
        <v>6.6481417158735678E-2</v>
      </c>
      <c r="M462" s="9" t="s">
        <v>17</v>
      </c>
      <c r="N462" s="45">
        <f t="shared" si="58"/>
        <v>11808</v>
      </c>
      <c r="O462" s="7" t="str">
        <f t="shared" si="61"/>
        <v>N/A</v>
      </c>
      <c r="Q462" s="18"/>
      <c r="S462" s="9">
        <f t="shared" si="57"/>
        <v>288</v>
      </c>
    </row>
    <row r="463" spans="1:19" ht="13">
      <c r="A463" s="3">
        <v>40618</v>
      </c>
      <c r="B463" s="4">
        <v>194677</v>
      </c>
      <c r="C463" s="5">
        <v>376.2</v>
      </c>
      <c r="D463" s="6">
        <v>9.2780000000000005</v>
      </c>
      <c r="E463" s="11">
        <v>2.6190000000000002</v>
      </c>
      <c r="F463" s="8">
        <v>24.3</v>
      </c>
      <c r="G463" s="16">
        <v>40.200000000000003</v>
      </c>
      <c r="H463" s="16">
        <v>66</v>
      </c>
      <c r="I463" s="4">
        <f t="shared" si="59"/>
        <v>173162</v>
      </c>
      <c r="J463" s="51">
        <f t="shared" si="60"/>
        <v>376</v>
      </c>
      <c r="K463" s="7">
        <f t="shared" si="63"/>
        <v>40.547531795645611</v>
      </c>
      <c r="L463" s="10">
        <f t="shared" si="62"/>
        <v>6.4593301435406703E-2</v>
      </c>
      <c r="M463" s="9" t="s">
        <v>199</v>
      </c>
      <c r="N463" s="45">
        <f t="shared" si="58"/>
        <v>15115.2</v>
      </c>
      <c r="O463" s="7">
        <f t="shared" si="61"/>
        <v>4.2497192982456138</v>
      </c>
      <c r="Q463" s="18"/>
      <c r="S463" s="9">
        <f t="shared" si="57"/>
        <v>376</v>
      </c>
    </row>
    <row r="464" spans="1:19" ht="13">
      <c r="A464" s="3">
        <v>40620</v>
      </c>
      <c r="B464" s="4">
        <v>194939</v>
      </c>
      <c r="C464" s="5">
        <v>261.5</v>
      </c>
      <c r="D464" s="6">
        <v>6.5839999999999996</v>
      </c>
      <c r="E464" s="11">
        <v>2.7389999999999999</v>
      </c>
      <c r="F464" s="8">
        <v>18.03</v>
      </c>
      <c r="G464" s="16">
        <v>39.700000000000003</v>
      </c>
      <c r="H464" s="16">
        <v>0</v>
      </c>
      <c r="I464" s="4">
        <f t="shared" si="59"/>
        <v>173424</v>
      </c>
      <c r="J464" s="51">
        <f t="shared" si="60"/>
        <v>262</v>
      </c>
      <c r="K464" s="7">
        <f t="shared" si="63"/>
        <v>39.71749696233293</v>
      </c>
      <c r="L464" s="10">
        <f t="shared" si="62"/>
        <v>6.8948374760994274E-2</v>
      </c>
      <c r="M464" s="9" t="s">
        <v>96</v>
      </c>
      <c r="N464" s="45">
        <f t="shared" si="58"/>
        <v>10401.400000000001</v>
      </c>
      <c r="O464" s="7" t="str">
        <f t="shared" si="61"/>
        <v>N/A</v>
      </c>
      <c r="Q464" s="18"/>
      <c r="S464" s="9">
        <f t="shared" si="57"/>
        <v>262</v>
      </c>
    </row>
    <row r="465" spans="1:20" ht="13">
      <c r="A465" s="3">
        <v>40624</v>
      </c>
      <c r="B465" s="4">
        <v>195273</v>
      </c>
      <c r="C465" s="5">
        <v>334.7</v>
      </c>
      <c r="D465" s="6">
        <v>8.4860000000000007</v>
      </c>
      <c r="E465" s="11">
        <v>2.3290000000000002</v>
      </c>
      <c r="F465" s="8">
        <v>19.760000000000002</v>
      </c>
      <c r="G465" s="16">
        <v>40.299999999999997</v>
      </c>
      <c r="H465" s="16">
        <v>41</v>
      </c>
      <c r="I465" s="4">
        <f t="shared" si="59"/>
        <v>173758</v>
      </c>
      <c r="J465" s="51">
        <f t="shared" si="60"/>
        <v>334</v>
      </c>
      <c r="K465" s="7">
        <f t="shared" si="63"/>
        <v>39.441432948385575</v>
      </c>
      <c r="L465" s="10">
        <f t="shared" si="62"/>
        <v>5.9037944427845837E-2</v>
      </c>
      <c r="M465" s="9" t="s">
        <v>228</v>
      </c>
      <c r="N465" s="45">
        <f t="shared" si="58"/>
        <v>13460.199999999999</v>
      </c>
      <c r="O465" s="7">
        <f t="shared" si="61"/>
        <v>4.4535159844636993</v>
      </c>
      <c r="Q465" s="18"/>
      <c r="S465" s="9">
        <f t="shared" si="57"/>
        <v>334</v>
      </c>
    </row>
    <row r="466" spans="1:20" ht="13">
      <c r="A466" s="3">
        <v>40626</v>
      </c>
      <c r="B466" s="4">
        <v>195478</v>
      </c>
      <c r="C466" s="5">
        <v>204.2</v>
      </c>
      <c r="D466" s="6">
        <v>5.41</v>
      </c>
      <c r="E466" s="11">
        <v>2.6989999999999998</v>
      </c>
      <c r="F466" s="8">
        <v>14.6</v>
      </c>
      <c r="G466" s="16">
        <v>40.200000000000003</v>
      </c>
      <c r="H466" s="16">
        <v>0</v>
      </c>
      <c r="I466" s="4">
        <f t="shared" si="59"/>
        <v>173963</v>
      </c>
      <c r="J466" s="51">
        <f t="shared" si="60"/>
        <v>205</v>
      </c>
      <c r="K466" s="7">
        <f t="shared" si="63"/>
        <v>37.7449168207024</v>
      </c>
      <c r="L466" s="10">
        <f t="shared" si="62"/>
        <v>7.1498530852105779E-2</v>
      </c>
      <c r="M466" s="9" t="s">
        <v>96</v>
      </c>
      <c r="N466" s="45">
        <f t="shared" si="58"/>
        <v>8241</v>
      </c>
      <c r="O466" s="7" t="str">
        <f t="shared" si="61"/>
        <v>N/A</v>
      </c>
      <c r="Q466" s="18"/>
      <c r="S466" s="9">
        <f t="shared" si="57"/>
        <v>205</v>
      </c>
    </row>
    <row r="467" spans="1:20" ht="13">
      <c r="A467" s="3">
        <v>40629</v>
      </c>
      <c r="B467" s="4">
        <v>195801</v>
      </c>
      <c r="C467" s="5">
        <v>323</v>
      </c>
      <c r="D467" s="6">
        <v>8.3040000000000003</v>
      </c>
      <c r="E467" s="11">
        <v>2.5390000000000001</v>
      </c>
      <c r="F467" s="8">
        <v>21.08</v>
      </c>
      <c r="G467" s="16">
        <v>41.4</v>
      </c>
      <c r="H467" s="16">
        <v>12</v>
      </c>
      <c r="I467" s="4">
        <f t="shared" si="59"/>
        <v>174286</v>
      </c>
      <c r="J467" s="51">
        <f t="shared" si="60"/>
        <v>323</v>
      </c>
      <c r="K467" s="7">
        <f t="shared" si="63"/>
        <v>38.896917148362235</v>
      </c>
      <c r="L467" s="10">
        <f t="shared" si="62"/>
        <v>6.5263157894736842E-2</v>
      </c>
      <c r="M467" s="9" t="s">
        <v>267</v>
      </c>
      <c r="N467" s="45">
        <f t="shared" si="58"/>
        <v>13372.199999999999</v>
      </c>
      <c r="O467" s="7">
        <f t="shared" si="61"/>
        <v>3.9045077399380812</v>
      </c>
      <c r="Q467" s="18"/>
      <c r="S467" s="9">
        <f t="shared" si="57"/>
        <v>323</v>
      </c>
    </row>
    <row r="468" spans="1:20" ht="13">
      <c r="A468" s="3">
        <v>40632</v>
      </c>
      <c r="B468" s="4">
        <v>196090</v>
      </c>
      <c r="C468" s="5">
        <v>289</v>
      </c>
      <c r="D468" s="6">
        <v>7.1230000000000002</v>
      </c>
      <c r="E468" s="11">
        <v>2.649</v>
      </c>
      <c r="F468" s="8">
        <v>18.87</v>
      </c>
      <c r="G468" s="16">
        <v>39.299999999999997</v>
      </c>
      <c r="H468" s="16">
        <v>0</v>
      </c>
      <c r="I468" s="4">
        <f t="shared" si="59"/>
        <v>174575</v>
      </c>
      <c r="J468" s="51">
        <f t="shared" si="60"/>
        <v>289</v>
      </c>
      <c r="K468" s="7">
        <f t="shared" si="63"/>
        <v>40.572792362768496</v>
      </c>
      <c r="L468" s="10">
        <f t="shared" si="62"/>
        <v>6.5294117647058822E-2</v>
      </c>
      <c r="M468" s="9" t="s">
        <v>96</v>
      </c>
      <c r="N468" s="45">
        <f t="shared" si="58"/>
        <v>11357.699999999999</v>
      </c>
      <c r="O468" s="7" t="str">
        <f t="shared" si="61"/>
        <v>N/A</v>
      </c>
      <c r="Q468" s="18"/>
      <c r="S468" s="9">
        <f t="shared" si="57"/>
        <v>289</v>
      </c>
    </row>
    <row r="469" spans="1:20" ht="13">
      <c r="A469" s="3">
        <v>40635</v>
      </c>
      <c r="B469" s="4">
        <v>196374</v>
      </c>
      <c r="C469" s="5">
        <v>283.89999999999998</v>
      </c>
      <c r="D469" s="6">
        <v>6.9320000000000004</v>
      </c>
      <c r="E469" s="11">
        <v>2.6890000000000001</v>
      </c>
      <c r="F469" s="8">
        <v>18.64</v>
      </c>
      <c r="G469" s="16">
        <v>44.1</v>
      </c>
      <c r="H469" s="16">
        <v>0</v>
      </c>
      <c r="I469" s="4">
        <f t="shared" si="59"/>
        <v>174859</v>
      </c>
      <c r="J469" s="51">
        <f t="shared" si="60"/>
        <v>284</v>
      </c>
      <c r="K469" s="7">
        <f t="shared" si="63"/>
        <v>40.954991344489322</v>
      </c>
      <c r="L469" s="10">
        <f t="shared" si="62"/>
        <v>6.5656921451215225E-2</v>
      </c>
      <c r="M469" s="9" t="s">
        <v>254</v>
      </c>
      <c r="N469" s="45">
        <f t="shared" si="58"/>
        <v>12524.4</v>
      </c>
      <c r="O469" s="7" t="str">
        <f t="shared" si="61"/>
        <v>N/A</v>
      </c>
      <c r="Q469" s="18"/>
      <c r="S469" s="9">
        <f t="shared" si="57"/>
        <v>284</v>
      </c>
    </row>
    <row r="470" spans="1:20" ht="13">
      <c r="A470" s="3">
        <v>40636</v>
      </c>
      <c r="B470" s="4">
        <v>196625</v>
      </c>
      <c r="C470" s="5">
        <v>251.6</v>
      </c>
      <c r="D470" s="6">
        <v>5.3239999999999998</v>
      </c>
      <c r="E470" s="11">
        <v>2.7290000000000001</v>
      </c>
      <c r="F470" s="8">
        <v>14.53</v>
      </c>
      <c r="G470" s="16">
        <v>43.1</v>
      </c>
      <c r="H470" s="16">
        <v>0</v>
      </c>
      <c r="I470" s="4">
        <f t="shared" si="59"/>
        <v>175110</v>
      </c>
      <c r="J470" s="51">
        <f t="shared" si="60"/>
        <v>251</v>
      </c>
      <c r="K470" s="7">
        <f t="shared" si="63"/>
        <v>47.257700976709245</v>
      </c>
      <c r="L470" s="10">
        <f t="shared" si="62"/>
        <v>5.7750397456279808E-2</v>
      </c>
      <c r="M470" s="9" t="s">
        <v>268</v>
      </c>
      <c r="N470" s="45">
        <f t="shared" si="58"/>
        <v>10818.1</v>
      </c>
      <c r="O470" s="7" t="str">
        <f t="shared" si="61"/>
        <v>N/A</v>
      </c>
      <c r="Q470" s="18"/>
      <c r="S470" s="9">
        <f t="shared" si="57"/>
        <v>251</v>
      </c>
      <c r="T470" s="9" t="s">
        <v>269</v>
      </c>
    </row>
    <row r="471" spans="1:20" ht="13">
      <c r="A471" s="3">
        <v>40636</v>
      </c>
      <c r="B471" s="4">
        <v>196914</v>
      </c>
      <c r="C471" s="5">
        <v>288.60000000000002</v>
      </c>
      <c r="D471" s="6">
        <v>7.75</v>
      </c>
      <c r="E471" s="11">
        <v>2.5990000000000002</v>
      </c>
      <c r="F471" s="8">
        <v>20.14</v>
      </c>
      <c r="G471" s="16">
        <v>41.1</v>
      </c>
      <c r="H471" s="16">
        <v>0</v>
      </c>
      <c r="I471" s="4">
        <f t="shared" si="59"/>
        <v>175399</v>
      </c>
      <c r="J471" s="51">
        <f t="shared" si="60"/>
        <v>289</v>
      </c>
      <c r="K471" s="7">
        <f t="shared" si="63"/>
        <v>37.238709677419358</v>
      </c>
      <c r="L471" s="10">
        <f t="shared" si="62"/>
        <v>6.9785169785169784E-2</v>
      </c>
      <c r="M471" s="9" t="s">
        <v>17</v>
      </c>
      <c r="N471" s="45">
        <f t="shared" si="58"/>
        <v>11877.9</v>
      </c>
      <c r="O471" s="7" t="str">
        <f t="shared" si="61"/>
        <v>N/A</v>
      </c>
      <c r="Q471" s="18"/>
      <c r="S471" s="9">
        <f t="shared" si="57"/>
        <v>289</v>
      </c>
    </row>
    <row r="472" spans="1:20" ht="13">
      <c r="A472" s="3">
        <v>40641</v>
      </c>
      <c r="B472" s="4">
        <v>197268</v>
      </c>
      <c r="C472" s="5">
        <v>354.5</v>
      </c>
      <c r="D472" s="6">
        <v>8.4760000000000009</v>
      </c>
      <c r="E472" s="11">
        <v>2.6890000000000001</v>
      </c>
      <c r="F472" s="8">
        <v>22.79</v>
      </c>
      <c r="G472" s="16">
        <v>42</v>
      </c>
      <c r="H472" s="16">
        <v>32</v>
      </c>
      <c r="I472" s="4">
        <f t="shared" si="59"/>
        <v>175753</v>
      </c>
      <c r="J472" s="51">
        <f t="shared" si="60"/>
        <v>354</v>
      </c>
      <c r="K472" s="7">
        <f t="shared" si="63"/>
        <v>41.823973572439826</v>
      </c>
      <c r="L472" s="10">
        <f t="shared" si="62"/>
        <v>6.4287729196050775E-2</v>
      </c>
      <c r="M472" s="9" t="s">
        <v>96</v>
      </c>
      <c r="N472" s="45">
        <f t="shared" si="58"/>
        <v>14868</v>
      </c>
      <c r="O472" s="7">
        <f t="shared" si="61"/>
        <v>4.1891114245416077</v>
      </c>
      <c r="Q472" s="18"/>
      <c r="S472" s="9">
        <f t="shared" ref="S472:S535" si="64">IF(G472&gt;0,J472,0)</f>
        <v>354</v>
      </c>
    </row>
    <row r="473" spans="1:20" ht="13">
      <c r="A473" s="3">
        <v>40646</v>
      </c>
      <c r="B473" s="4">
        <v>197662</v>
      </c>
      <c r="C473" s="5">
        <v>393.2</v>
      </c>
      <c r="D473" s="6">
        <v>9.8010000000000002</v>
      </c>
      <c r="E473" s="11">
        <v>2.4990000000000001</v>
      </c>
      <c r="F473" s="8">
        <v>24.49</v>
      </c>
      <c r="G473" s="16">
        <v>41.8</v>
      </c>
      <c r="H473" s="16">
        <v>45</v>
      </c>
      <c r="I473" s="4">
        <f t="shared" si="59"/>
        <v>176147</v>
      </c>
      <c r="J473" s="51">
        <f t="shared" si="60"/>
        <v>394</v>
      </c>
      <c r="K473" s="7">
        <f t="shared" si="63"/>
        <v>40.11835526987042</v>
      </c>
      <c r="L473" s="10">
        <f t="shared" si="62"/>
        <v>6.2283825025432345E-2</v>
      </c>
      <c r="M473" s="9" t="s">
        <v>105</v>
      </c>
      <c r="N473" s="45">
        <f t="shared" si="58"/>
        <v>16469.199999999997</v>
      </c>
      <c r="O473" s="7">
        <f t="shared" si="61"/>
        <v>3.2206810783316389</v>
      </c>
      <c r="Q473" s="18"/>
      <c r="S473" s="9">
        <f t="shared" si="64"/>
        <v>394</v>
      </c>
    </row>
    <row r="474" spans="1:20" ht="13">
      <c r="A474" s="3">
        <v>40649</v>
      </c>
      <c r="B474" s="4">
        <v>198063</v>
      </c>
      <c r="C474" s="5">
        <v>401.1</v>
      </c>
      <c r="D474" s="6">
        <v>9.2200000000000006</v>
      </c>
      <c r="E474" s="11">
        <v>2.7389999999999999</v>
      </c>
      <c r="F474" s="8">
        <v>25.25</v>
      </c>
      <c r="G474" s="16">
        <v>43.6</v>
      </c>
      <c r="H474" s="16">
        <v>41</v>
      </c>
      <c r="I474" s="4">
        <f t="shared" si="59"/>
        <v>176548</v>
      </c>
      <c r="J474" s="51">
        <f t="shared" si="60"/>
        <v>401</v>
      </c>
      <c r="K474" s="7">
        <f t="shared" si="63"/>
        <v>43.503253796095443</v>
      </c>
      <c r="L474" s="10">
        <f t="shared" si="62"/>
        <v>6.295188232361007E-2</v>
      </c>
      <c r="M474" s="9" t="s">
        <v>96</v>
      </c>
      <c r="N474" s="45">
        <f t="shared" si="58"/>
        <v>17483.600000000002</v>
      </c>
      <c r="O474" s="7">
        <f t="shared" si="61"/>
        <v>3.622458239840439</v>
      </c>
      <c r="Q474" s="18"/>
      <c r="S474" s="9">
        <f t="shared" si="64"/>
        <v>401</v>
      </c>
    </row>
    <row r="475" spans="1:20" ht="13">
      <c r="A475" s="3">
        <v>40654</v>
      </c>
      <c r="B475" s="4">
        <v>198423</v>
      </c>
      <c r="C475" s="5">
        <v>359.8</v>
      </c>
      <c r="D475" s="6">
        <v>8.5459999999999994</v>
      </c>
      <c r="E475" s="11">
        <v>2.819</v>
      </c>
      <c r="F475" s="8">
        <v>24.89</v>
      </c>
      <c r="G475" s="16">
        <v>42.9</v>
      </c>
      <c r="H475" s="16">
        <v>26</v>
      </c>
      <c r="I475" s="4">
        <f t="shared" si="59"/>
        <v>176908</v>
      </c>
      <c r="J475" s="51">
        <f t="shared" si="60"/>
        <v>360</v>
      </c>
      <c r="K475" s="7">
        <f t="shared" si="63"/>
        <v>42.101567985022236</v>
      </c>
      <c r="L475" s="10">
        <f t="shared" si="62"/>
        <v>6.9177320733740971E-2</v>
      </c>
      <c r="M475" s="9" t="s">
        <v>96</v>
      </c>
      <c r="N475" s="45">
        <f t="shared" ref="N475:N538" si="65">IF(G475&gt;0,(G475*J475),"N/A")</f>
        <v>15444</v>
      </c>
      <c r="O475" s="7">
        <f t="shared" si="61"/>
        <v>3.9715541967759869</v>
      </c>
      <c r="Q475" s="18"/>
      <c r="S475" s="9">
        <f t="shared" si="64"/>
        <v>360</v>
      </c>
    </row>
    <row r="476" spans="1:20" ht="13">
      <c r="A476" s="3">
        <v>40655</v>
      </c>
      <c r="B476" s="4">
        <v>198590</v>
      </c>
      <c r="C476" s="5">
        <v>167.4</v>
      </c>
      <c r="D476" s="6">
        <v>4.0250000000000004</v>
      </c>
      <c r="E476" s="11">
        <v>2.5289999999999999</v>
      </c>
      <c r="F476" s="8">
        <v>10.18</v>
      </c>
      <c r="G476" s="16">
        <v>43</v>
      </c>
      <c r="H476" s="16">
        <v>0</v>
      </c>
      <c r="I476" s="4">
        <f>IF(B476&gt;0,B476-$B$2,0)</f>
        <v>177075</v>
      </c>
      <c r="J476" s="51">
        <f>IF(B476&gt;0,(B476-B475),0)</f>
        <v>167</v>
      </c>
      <c r="K476" s="7">
        <f>IF(C476&gt;0,C476/D476,0)</f>
        <v>41.590062111801238</v>
      </c>
      <c r="L476" s="10">
        <f>F476/C476</f>
        <v>6.0812425328554354E-2</v>
      </c>
      <c r="M476" s="9" t="s">
        <v>61</v>
      </c>
      <c r="N476" s="45">
        <f t="shared" si="65"/>
        <v>7181</v>
      </c>
      <c r="O476" s="7" t="str">
        <f t="shared" si="61"/>
        <v>N/A</v>
      </c>
      <c r="Q476" s="18"/>
      <c r="S476" s="9">
        <f t="shared" si="64"/>
        <v>167</v>
      </c>
    </row>
    <row r="477" spans="1:20" ht="13">
      <c r="A477" s="3">
        <v>40660</v>
      </c>
      <c r="B477" s="4">
        <v>198924</v>
      </c>
      <c r="C477" s="5">
        <v>333.9</v>
      </c>
      <c r="D477" s="6">
        <v>7.8949999999999996</v>
      </c>
      <c r="E477" s="11">
        <v>2.8290000000000002</v>
      </c>
      <c r="F477" s="8">
        <v>22.33</v>
      </c>
      <c r="G477" s="16">
        <v>44.2</v>
      </c>
      <c r="H477" s="16">
        <v>0</v>
      </c>
      <c r="I477" s="4">
        <f>IF(B477&gt;0,B477-$B$2,0)</f>
        <v>177409</v>
      </c>
      <c r="J477" s="51">
        <f>IF(B477&gt;0,(B477-B476),0)</f>
        <v>334</v>
      </c>
      <c r="K477" s="7">
        <f>IF(C477&gt;0,C477/D477,0)</f>
        <v>42.292590246991765</v>
      </c>
      <c r="L477" s="10">
        <f>F477/C477</f>
        <v>6.6876310272536682E-2</v>
      </c>
      <c r="M477" s="9" t="s">
        <v>96</v>
      </c>
      <c r="N477" s="45">
        <f t="shared" si="65"/>
        <v>14762.800000000001</v>
      </c>
      <c r="O477" s="7" t="str">
        <f t="shared" si="61"/>
        <v>N/A</v>
      </c>
      <c r="Q477" s="18"/>
      <c r="S477" s="9">
        <f t="shared" si="64"/>
        <v>334</v>
      </c>
    </row>
    <row r="478" spans="1:20" ht="13">
      <c r="A478" s="3">
        <v>40663</v>
      </c>
      <c r="B478" s="4">
        <v>199335</v>
      </c>
      <c r="C478" s="5">
        <v>410.8</v>
      </c>
      <c r="D478" s="6">
        <v>8.9320000000000004</v>
      </c>
      <c r="E478" s="11">
        <v>2.8889999999999998</v>
      </c>
      <c r="F478" s="8">
        <v>25.8</v>
      </c>
      <c r="G478" s="16">
        <v>49.2</v>
      </c>
      <c r="H478" s="16">
        <v>19</v>
      </c>
      <c r="I478" s="4">
        <f t="shared" ref="I478:I540" si="66">IF(B478&gt;0,B478-$B$2,0)</f>
        <v>177820</v>
      </c>
      <c r="J478" s="51">
        <f>IF(B478&gt;0,(B478-B477),0)</f>
        <v>411</v>
      </c>
      <c r="K478" s="7">
        <f t="shared" si="63"/>
        <v>45.991939095387373</v>
      </c>
      <c r="L478" s="10">
        <f t="shared" si="62"/>
        <v>6.2804284323271661E-2</v>
      </c>
      <c r="M478" s="9" t="s">
        <v>254</v>
      </c>
      <c r="N478" s="45">
        <f t="shared" si="65"/>
        <v>20221.2</v>
      </c>
      <c r="O478" s="7">
        <f t="shared" si="61"/>
        <v>3.3811158714703016</v>
      </c>
      <c r="Q478" s="18"/>
      <c r="S478" s="9">
        <f t="shared" si="64"/>
        <v>411</v>
      </c>
    </row>
    <row r="479" spans="1:20" ht="13">
      <c r="A479" s="3">
        <v>40668</v>
      </c>
      <c r="B479" s="4">
        <v>199720</v>
      </c>
      <c r="C479" s="5">
        <v>384.9</v>
      </c>
      <c r="D479" s="6">
        <v>8.0920000000000005</v>
      </c>
      <c r="E479" s="11">
        <v>2.9390000000000001</v>
      </c>
      <c r="F479" s="8">
        <v>23.78</v>
      </c>
      <c r="G479" s="16">
        <v>47</v>
      </c>
      <c r="H479" s="16">
        <v>0</v>
      </c>
      <c r="I479" s="4">
        <f t="shared" si="66"/>
        <v>178205</v>
      </c>
      <c r="J479" s="51">
        <f t="shared" ref="J479:J540" si="67">IF(B479&gt;0,(B479-B478),0)</f>
        <v>385</v>
      </c>
      <c r="K479" s="7">
        <f t="shared" si="63"/>
        <v>47.565496786950071</v>
      </c>
      <c r="L479" s="10">
        <f t="shared" si="62"/>
        <v>6.1782281111977144E-2</v>
      </c>
      <c r="M479" s="9" t="s">
        <v>96</v>
      </c>
      <c r="N479" s="45">
        <f t="shared" si="65"/>
        <v>18095</v>
      </c>
      <c r="O479" s="7" t="str">
        <f t="shared" si="61"/>
        <v>N/A</v>
      </c>
      <c r="Q479" s="18"/>
      <c r="S479" s="9">
        <f t="shared" si="64"/>
        <v>385</v>
      </c>
    </row>
    <row r="480" spans="1:20" ht="13">
      <c r="G480" s="16"/>
      <c r="I480" s="4">
        <f t="shared" si="66"/>
        <v>0</v>
      </c>
      <c r="J480" s="51">
        <f t="shared" si="67"/>
        <v>0</v>
      </c>
      <c r="K480" s="7">
        <f t="shared" si="63"/>
        <v>0</v>
      </c>
      <c r="L480" s="10" t="e">
        <f t="shared" si="62"/>
        <v>#DIV/0!</v>
      </c>
      <c r="N480" s="45" t="str">
        <f t="shared" si="65"/>
        <v>N/A</v>
      </c>
      <c r="O480" s="7" t="str">
        <f t="shared" si="61"/>
        <v>N/A</v>
      </c>
      <c r="Q480" s="18"/>
      <c r="S480" s="9">
        <f t="shared" si="64"/>
        <v>0</v>
      </c>
    </row>
    <row r="481" spans="7:19" ht="13">
      <c r="G481" s="16"/>
      <c r="I481" s="4">
        <f t="shared" si="66"/>
        <v>0</v>
      </c>
      <c r="J481" s="51">
        <f t="shared" si="67"/>
        <v>0</v>
      </c>
      <c r="K481" s="7">
        <f t="shared" si="63"/>
        <v>0</v>
      </c>
      <c r="L481" s="10" t="e">
        <f t="shared" si="62"/>
        <v>#DIV/0!</v>
      </c>
      <c r="N481" s="45" t="str">
        <f t="shared" si="65"/>
        <v>N/A</v>
      </c>
      <c r="O481" s="7" t="str">
        <f t="shared" si="61"/>
        <v>N/A</v>
      </c>
      <c r="Q481" s="18"/>
      <c r="S481" s="9">
        <f t="shared" si="64"/>
        <v>0</v>
      </c>
    </row>
    <row r="482" spans="7:19" ht="13">
      <c r="G482" s="16"/>
      <c r="I482" s="4">
        <f t="shared" si="66"/>
        <v>0</v>
      </c>
      <c r="J482" s="51">
        <f t="shared" si="67"/>
        <v>0</v>
      </c>
      <c r="K482" s="7">
        <f t="shared" si="63"/>
        <v>0</v>
      </c>
      <c r="L482" s="10" t="e">
        <f t="shared" si="62"/>
        <v>#DIV/0!</v>
      </c>
      <c r="N482" s="45" t="str">
        <f t="shared" si="65"/>
        <v>N/A</v>
      </c>
      <c r="O482" s="7" t="str">
        <f t="shared" si="61"/>
        <v>N/A</v>
      </c>
      <c r="Q482" s="18"/>
      <c r="S482" s="9">
        <f t="shared" si="64"/>
        <v>0</v>
      </c>
    </row>
    <row r="483" spans="7:19" ht="13">
      <c r="G483" s="16"/>
      <c r="I483" s="4">
        <f t="shared" si="66"/>
        <v>0</v>
      </c>
      <c r="J483" s="51">
        <f t="shared" si="67"/>
        <v>0</v>
      </c>
      <c r="K483" s="7">
        <f t="shared" si="63"/>
        <v>0</v>
      </c>
      <c r="L483" s="10" t="e">
        <f t="shared" si="62"/>
        <v>#DIV/0!</v>
      </c>
      <c r="N483" s="45" t="str">
        <f t="shared" si="65"/>
        <v>N/A</v>
      </c>
      <c r="O483" s="7" t="str">
        <f t="shared" si="61"/>
        <v>N/A</v>
      </c>
      <c r="Q483" s="18"/>
      <c r="S483" s="9">
        <f t="shared" si="64"/>
        <v>0</v>
      </c>
    </row>
    <row r="484" spans="7:19" ht="13">
      <c r="G484" s="16"/>
      <c r="I484" s="4">
        <f t="shared" si="66"/>
        <v>0</v>
      </c>
      <c r="J484" s="51">
        <f t="shared" si="67"/>
        <v>0</v>
      </c>
      <c r="K484" s="7">
        <f t="shared" si="63"/>
        <v>0</v>
      </c>
      <c r="L484" s="10" t="e">
        <f t="shared" si="62"/>
        <v>#DIV/0!</v>
      </c>
      <c r="N484" s="45" t="str">
        <f t="shared" si="65"/>
        <v>N/A</v>
      </c>
      <c r="O484" s="7" t="str">
        <f t="shared" si="61"/>
        <v>N/A</v>
      </c>
      <c r="Q484" s="18"/>
      <c r="S484" s="9">
        <f t="shared" si="64"/>
        <v>0</v>
      </c>
    </row>
    <row r="485" spans="7:19" ht="13">
      <c r="G485" s="16"/>
      <c r="I485" s="4">
        <f t="shared" si="66"/>
        <v>0</v>
      </c>
      <c r="J485" s="51">
        <f t="shared" si="67"/>
        <v>0</v>
      </c>
      <c r="K485" s="7">
        <f t="shared" si="63"/>
        <v>0</v>
      </c>
      <c r="L485" s="10" t="e">
        <f t="shared" si="62"/>
        <v>#DIV/0!</v>
      </c>
      <c r="N485" s="45" t="str">
        <f t="shared" si="65"/>
        <v>N/A</v>
      </c>
      <c r="O485" s="7" t="str">
        <f t="shared" si="61"/>
        <v>N/A</v>
      </c>
      <c r="Q485" s="18"/>
      <c r="S485" s="9">
        <f t="shared" si="64"/>
        <v>0</v>
      </c>
    </row>
    <row r="486" spans="7:19" ht="13">
      <c r="G486" s="16"/>
      <c r="I486" s="4">
        <f t="shared" si="66"/>
        <v>0</v>
      </c>
      <c r="J486" s="51">
        <f t="shared" si="67"/>
        <v>0</v>
      </c>
      <c r="K486" s="7">
        <f t="shared" si="63"/>
        <v>0</v>
      </c>
      <c r="L486" s="10" t="e">
        <f t="shared" si="62"/>
        <v>#DIV/0!</v>
      </c>
      <c r="N486" s="45" t="str">
        <f t="shared" si="65"/>
        <v>N/A</v>
      </c>
      <c r="O486" s="7" t="str">
        <f t="shared" si="61"/>
        <v>N/A</v>
      </c>
      <c r="Q486" s="18"/>
      <c r="S486" s="9">
        <f t="shared" si="64"/>
        <v>0</v>
      </c>
    </row>
    <row r="487" spans="7:19" ht="13">
      <c r="G487" s="16"/>
      <c r="I487" s="4">
        <f t="shared" si="66"/>
        <v>0</v>
      </c>
      <c r="J487" s="51">
        <f t="shared" si="67"/>
        <v>0</v>
      </c>
      <c r="K487" s="7">
        <f t="shared" si="63"/>
        <v>0</v>
      </c>
      <c r="L487" s="10" t="e">
        <f t="shared" si="62"/>
        <v>#DIV/0!</v>
      </c>
      <c r="N487" s="45" t="str">
        <f t="shared" si="65"/>
        <v>N/A</v>
      </c>
      <c r="O487" s="7" t="str">
        <f t="shared" si="61"/>
        <v>N/A</v>
      </c>
      <c r="Q487" s="18"/>
      <c r="S487" s="9">
        <f t="shared" si="64"/>
        <v>0</v>
      </c>
    </row>
    <row r="488" spans="7:19" ht="13">
      <c r="G488" s="16"/>
      <c r="I488" s="4">
        <f t="shared" si="66"/>
        <v>0</v>
      </c>
      <c r="J488" s="51">
        <f t="shared" si="67"/>
        <v>0</v>
      </c>
      <c r="K488" s="7">
        <f t="shared" si="63"/>
        <v>0</v>
      </c>
      <c r="L488" s="10" t="e">
        <f t="shared" si="62"/>
        <v>#DIV/0!</v>
      </c>
      <c r="N488" s="45" t="str">
        <f t="shared" si="65"/>
        <v>N/A</v>
      </c>
      <c r="O488" s="7" t="str">
        <f t="shared" si="61"/>
        <v>N/A</v>
      </c>
      <c r="Q488" s="18"/>
      <c r="S488" s="9">
        <f t="shared" si="64"/>
        <v>0</v>
      </c>
    </row>
    <row r="489" spans="7:19" ht="13">
      <c r="G489" s="16"/>
      <c r="I489" s="4">
        <f t="shared" si="66"/>
        <v>0</v>
      </c>
      <c r="J489" s="51">
        <f t="shared" si="67"/>
        <v>0</v>
      </c>
      <c r="K489" s="7">
        <f t="shared" si="63"/>
        <v>0</v>
      </c>
      <c r="L489" s="10" t="e">
        <f t="shared" si="62"/>
        <v>#DIV/0!</v>
      </c>
      <c r="N489" s="45" t="str">
        <f t="shared" si="65"/>
        <v>N/A</v>
      </c>
      <c r="O489" s="7" t="str">
        <f t="shared" si="61"/>
        <v>N/A</v>
      </c>
      <c r="Q489" s="18"/>
      <c r="S489" s="9">
        <f t="shared" si="64"/>
        <v>0</v>
      </c>
    </row>
    <row r="490" spans="7:19" ht="13">
      <c r="G490" s="16"/>
      <c r="I490" s="4">
        <f t="shared" si="66"/>
        <v>0</v>
      </c>
      <c r="J490" s="51">
        <f t="shared" si="67"/>
        <v>0</v>
      </c>
      <c r="K490" s="7">
        <f t="shared" si="63"/>
        <v>0</v>
      </c>
      <c r="L490" s="10" t="e">
        <f t="shared" si="62"/>
        <v>#DIV/0!</v>
      </c>
      <c r="N490" s="45" t="str">
        <f t="shared" si="65"/>
        <v>N/A</v>
      </c>
      <c r="O490" s="7" t="str">
        <f t="shared" si="61"/>
        <v>N/A</v>
      </c>
      <c r="Q490" s="18"/>
      <c r="S490" s="9">
        <f t="shared" si="64"/>
        <v>0</v>
      </c>
    </row>
    <row r="491" spans="7:19" ht="13">
      <c r="G491" s="16"/>
      <c r="I491" s="4">
        <f t="shared" si="66"/>
        <v>0</v>
      </c>
      <c r="J491" s="51">
        <f t="shared" si="67"/>
        <v>0</v>
      </c>
      <c r="K491" s="7">
        <f t="shared" si="63"/>
        <v>0</v>
      </c>
      <c r="L491" s="10" t="e">
        <f t="shared" si="62"/>
        <v>#DIV/0!</v>
      </c>
      <c r="N491" s="45" t="str">
        <f t="shared" si="65"/>
        <v>N/A</v>
      </c>
      <c r="O491" s="7" t="str">
        <f t="shared" si="61"/>
        <v>N/A</v>
      </c>
      <c r="Q491" s="18"/>
      <c r="S491" s="9">
        <f t="shared" si="64"/>
        <v>0</v>
      </c>
    </row>
    <row r="492" spans="7:19" ht="13">
      <c r="G492" s="16"/>
      <c r="I492" s="4">
        <f t="shared" si="66"/>
        <v>0</v>
      </c>
      <c r="J492" s="51">
        <f t="shared" si="67"/>
        <v>0</v>
      </c>
      <c r="K492" s="7">
        <f t="shared" si="63"/>
        <v>0</v>
      </c>
      <c r="L492" s="10" t="e">
        <f t="shared" si="62"/>
        <v>#DIV/0!</v>
      </c>
      <c r="N492" s="45" t="str">
        <f t="shared" si="65"/>
        <v>N/A</v>
      </c>
      <c r="O492" s="7" t="str">
        <f t="shared" si="61"/>
        <v>N/A</v>
      </c>
      <c r="Q492" s="18"/>
      <c r="S492" s="9">
        <f t="shared" si="64"/>
        <v>0</v>
      </c>
    </row>
    <row r="493" spans="7:19" ht="13">
      <c r="G493" s="16"/>
      <c r="I493" s="4">
        <f t="shared" si="66"/>
        <v>0</v>
      </c>
      <c r="J493" s="51">
        <f t="shared" si="67"/>
        <v>0</v>
      </c>
      <c r="K493" s="7">
        <f t="shared" si="63"/>
        <v>0</v>
      </c>
      <c r="L493" s="10" t="e">
        <f t="shared" si="62"/>
        <v>#DIV/0!</v>
      </c>
      <c r="N493" s="45" t="str">
        <f t="shared" si="65"/>
        <v>N/A</v>
      </c>
      <c r="O493" s="7" t="str">
        <f t="shared" si="61"/>
        <v>N/A</v>
      </c>
      <c r="Q493" s="18"/>
      <c r="S493" s="9">
        <f t="shared" si="64"/>
        <v>0</v>
      </c>
    </row>
    <row r="494" spans="7:19" ht="13">
      <c r="G494" s="16"/>
      <c r="I494" s="4">
        <f t="shared" si="66"/>
        <v>0</v>
      </c>
      <c r="J494" s="51">
        <f t="shared" si="67"/>
        <v>0</v>
      </c>
      <c r="K494" s="7">
        <f t="shared" si="63"/>
        <v>0</v>
      </c>
      <c r="L494" s="10" t="e">
        <f t="shared" si="62"/>
        <v>#DIV/0!</v>
      </c>
      <c r="N494" s="45" t="str">
        <f t="shared" si="65"/>
        <v>N/A</v>
      </c>
      <c r="O494" s="7" t="str">
        <f t="shared" ref="O494:O557" si="68">IF(H494&gt;0,$O$25+(H494/K494)-D494,"N/A")</f>
        <v>N/A</v>
      </c>
      <c r="Q494" s="18"/>
      <c r="S494" s="9">
        <f t="shared" si="64"/>
        <v>0</v>
      </c>
    </row>
    <row r="495" spans="7:19" ht="13">
      <c r="G495" s="16"/>
      <c r="I495" s="4">
        <f t="shared" si="66"/>
        <v>0</v>
      </c>
      <c r="J495" s="51">
        <f t="shared" si="67"/>
        <v>0</v>
      </c>
      <c r="K495" s="7">
        <f t="shared" si="63"/>
        <v>0</v>
      </c>
      <c r="L495" s="10" t="e">
        <f t="shared" si="62"/>
        <v>#DIV/0!</v>
      </c>
      <c r="N495" s="45" t="str">
        <f t="shared" si="65"/>
        <v>N/A</v>
      </c>
      <c r="O495" s="7" t="str">
        <f t="shared" si="68"/>
        <v>N/A</v>
      </c>
      <c r="Q495" s="18"/>
      <c r="S495" s="9">
        <f t="shared" si="64"/>
        <v>0</v>
      </c>
    </row>
    <row r="496" spans="7:19" ht="13">
      <c r="G496" s="16"/>
      <c r="I496" s="4">
        <f t="shared" si="66"/>
        <v>0</v>
      </c>
      <c r="J496" s="51">
        <f t="shared" si="67"/>
        <v>0</v>
      </c>
      <c r="K496" s="7">
        <f t="shared" si="63"/>
        <v>0</v>
      </c>
      <c r="L496" s="10" t="e">
        <f t="shared" si="62"/>
        <v>#DIV/0!</v>
      </c>
      <c r="N496" s="45" t="str">
        <f t="shared" si="65"/>
        <v>N/A</v>
      </c>
      <c r="O496" s="7" t="str">
        <f t="shared" si="68"/>
        <v>N/A</v>
      </c>
      <c r="Q496" s="18"/>
      <c r="S496" s="9">
        <f t="shared" si="64"/>
        <v>0</v>
      </c>
    </row>
    <row r="497" spans="7:19" ht="13">
      <c r="G497" s="16"/>
      <c r="I497" s="4">
        <f t="shared" si="66"/>
        <v>0</v>
      </c>
      <c r="J497" s="51">
        <f t="shared" si="67"/>
        <v>0</v>
      </c>
      <c r="K497" s="7">
        <f t="shared" si="63"/>
        <v>0</v>
      </c>
      <c r="L497" s="10" t="e">
        <f t="shared" si="62"/>
        <v>#DIV/0!</v>
      </c>
      <c r="N497" s="45" t="str">
        <f t="shared" si="65"/>
        <v>N/A</v>
      </c>
      <c r="O497" s="7" t="str">
        <f t="shared" si="68"/>
        <v>N/A</v>
      </c>
      <c r="Q497" s="18"/>
      <c r="S497" s="9">
        <f t="shared" si="64"/>
        <v>0</v>
      </c>
    </row>
    <row r="498" spans="7:19" ht="13">
      <c r="G498" s="16"/>
      <c r="I498" s="4">
        <f t="shared" si="66"/>
        <v>0</v>
      </c>
      <c r="J498" s="51">
        <f t="shared" si="67"/>
        <v>0</v>
      </c>
      <c r="K498" s="7">
        <f t="shared" si="63"/>
        <v>0</v>
      </c>
      <c r="L498" s="10" t="e">
        <f t="shared" si="62"/>
        <v>#DIV/0!</v>
      </c>
      <c r="N498" s="45" t="str">
        <f t="shared" si="65"/>
        <v>N/A</v>
      </c>
      <c r="O498" s="7" t="str">
        <f t="shared" si="68"/>
        <v>N/A</v>
      </c>
      <c r="Q498" s="18"/>
      <c r="S498" s="9">
        <f t="shared" si="64"/>
        <v>0</v>
      </c>
    </row>
    <row r="499" spans="7:19" ht="13">
      <c r="G499" s="16"/>
      <c r="I499" s="4">
        <f t="shared" si="66"/>
        <v>0</v>
      </c>
      <c r="J499" s="51">
        <f t="shared" si="67"/>
        <v>0</v>
      </c>
      <c r="K499" s="7">
        <f t="shared" si="63"/>
        <v>0</v>
      </c>
      <c r="L499" s="10" t="e">
        <f t="shared" si="62"/>
        <v>#DIV/0!</v>
      </c>
      <c r="N499" s="45" t="str">
        <f t="shared" si="65"/>
        <v>N/A</v>
      </c>
      <c r="O499" s="7" t="str">
        <f t="shared" si="68"/>
        <v>N/A</v>
      </c>
      <c r="Q499" s="18"/>
      <c r="S499" s="9">
        <f t="shared" si="64"/>
        <v>0</v>
      </c>
    </row>
    <row r="500" spans="7:19" ht="13">
      <c r="G500" s="16"/>
      <c r="I500" s="4">
        <f t="shared" si="66"/>
        <v>0</v>
      </c>
      <c r="J500" s="51">
        <f t="shared" si="67"/>
        <v>0</v>
      </c>
      <c r="K500" s="7">
        <f t="shared" si="63"/>
        <v>0</v>
      </c>
      <c r="L500" s="10" t="e">
        <f t="shared" si="62"/>
        <v>#DIV/0!</v>
      </c>
      <c r="N500" s="45" t="str">
        <f t="shared" si="65"/>
        <v>N/A</v>
      </c>
      <c r="O500" s="7" t="str">
        <f t="shared" si="68"/>
        <v>N/A</v>
      </c>
      <c r="Q500" s="18"/>
      <c r="S500" s="9">
        <f t="shared" si="64"/>
        <v>0</v>
      </c>
    </row>
    <row r="501" spans="7:19" ht="13">
      <c r="G501" s="16"/>
      <c r="I501" s="4">
        <f t="shared" si="66"/>
        <v>0</v>
      </c>
      <c r="J501" s="51">
        <f t="shared" si="67"/>
        <v>0</v>
      </c>
      <c r="K501" s="7">
        <f t="shared" si="63"/>
        <v>0</v>
      </c>
      <c r="L501" s="10" t="e">
        <f t="shared" si="62"/>
        <v>#DIV/0!</v>
      </c>
      <c r="N501" s="45" t="str">
        <f t="shared" si="65"/>
        <v>N/A</v>
      </c>
      <c r="O501" s="7" t="str">
        <f t="shared" si="68"/>
        <v>N/A</v>
      </c>
      <c r="Q501" s="18"/>
      <c r="S501" s="9">
        <f t="shared" si="64"/>
        <v>0</v>
      </c>
    </row>
    <row r="502" spans="7:19" ht="13">
      <c r="G502" s="16"/>
      <c r="I502" s="4">
        <f t="shared" si="66"/>
        <v>0</v>
      </c>
      <c r="J502" s="51">
        <f t="shared" si="67"/>
        <v>0</v>
      </c>
      <c r="K502" s="7">
        <f t="shared" si="63"/>
        <v>0</v>
      </c>
      <c r="L502" s="10" t="e">
        <f t="shared" si="62"/>
        <v>#DIV/0!</v>
      </c>
      <c r="N502" s="45" t="str">
        <f t="shared" si="65"/>
        <v>N/A</v>
      </c>
      <c r="O502" s="7" t="str">
        <f t="shared" si="68"/>
        <v>N/A</v>
      </c>
      <c r="Q502" s="18"/>
      <c r="S502" s="9">
        <f t="shared" si="64"/>
        <v>0</v>
      </c>
    </row>
    <row r="503" spans="7:19" ht="13">
      <c r="G503" s="16"/>
      <c r="I503" s="4">
        <f t="shared" si="66"/>
        <v>0</v>
      </c>
      <c r="J503" s="51">
        <f t="shared" si="67"/>
        <v>0</v>
      </c>
      <c r="K503" s="7">
        <f t="shared" si="63"/>
        <v>0</v>
      </c>
      <c r="L503" s="10" t="e">
        <f t="shared" si="62"/>
        <v>#DIV/0!</v>
      </c>
      <c r="N503" s="45" t="str">
        <f t="shared" si="65"/>
        <v>N/A</v>
      </c>
      <c r="O503" s="7" t="str">
        <f t="shared" si="68"/>
        <v>N/A</v>
      </c>
      <c r="Q503" s="18"/>
      <c r="S503" s="9">
        <f t="shared" si="64"/>
        <v>0</v>
      </c>
    </row>
    <row r="504" spans="7:19" ht="13">
      <c r="G504" s="16"/>
      <c r="I504" s="4">
        <f t="shared" si="66"/>
        <v>0</v>
      </c>
      <c r="J504" s="51">
        <f t="shared" si="67"/>
        <v>0</v>
      </c>
      <c r="K504" s="7">
        <f t="shared" si="63"/>
        <v>0</v>
      </c>
      <c r="L504" s="10" t="e">
        <f t="shared" si="62"/>
        <v>#DIV/0!</v>
      </c>
      <c r="N504" s="45" t="str">
        <f t="shared" si="65"/>
        <v>N/A</v>
      </c>
      <c r="O504" s="7" t="str">
        <f t="shared" si="68"/>
        <v>N/A</v>
      </c>
      <c r="Q504" s="18"/>
      <c r="S504" s="9">
        <f t="shared" si="64"/>
        <v>0</v>
      </c>
    </row>
    <row r="505" spans="7:19" ht="13">
      <c r="G505" s="16"/>
      <c r="I505" s="4">
        <f t="shared" si="66"/>
        <v>0</v>
      </c>
      <c r="J505" s="51">
        <f t="shared" si="67"/>
        <v>0</v>
      </c>
      <c r="K505" s="7">
        <f t="shared" si="63"/>
        <v>0</v>
      </c>
      <c r="L505" s="10" t="e">
        <f t="shared" si="62"/>
        <v>#DIV/0!</v>
      </c>
      <c r="N505" s="45" t="str">
        <f t="shared" si="65"/>
        <v>N/A</v>
      </c>
      <c r="O505" s="7" t="str">
        <f t="shared" si="68"/>
        <v>N/A</v>
      </c>
      <c r="Q505" s="18"/>
      <c r="S505" s="9">
        <f t="shared" si="64"/>
        <v>0</v>
      </c>
    </row>
    <row r="506" spans="7:19" ht="13">
      <c r="G506" s="16"/>
      <c r="I506" s="4">
        <f t="shared" si="66"/>
        <v>0</v>
      </c>
      <c r="J506" s="51">
        <f t="shared" si="67"/>
        <v>0</v>
      </c>
      <c r="K506" s="7">
        <f t="shared" si="63"/>
        <v>0</v>
      </c>
      <c r="L506" s="10" t="e">
        <f t="shared" si="62"/>
        <v>#DIV/0!</v>
      </c>
      <c r="N506" s="45" t="str">
        <f t="shared" si="65"/>
        <v>N/A</v>
      </c>
      <c r="O506" s="7" t="str">
        <f t="shared" si="68"/>
        <v>N/A</v>
      </c>
      <c r="Q506" s="18"/>
      <c r="S506" s="9">
        <f t="shared" si="64"/>
        <v>0</v>
      </c>
    </row>
    <row r="507" spans="7:19" ht="13">
      <c r="G507" s="16"/>
      <c r="I507" s="4">
        <f t="shared" si="66"/>
        <v>0</v>
      </c>
      <c r="J507" s="51">
        <f t="shared" si="67"/>
        <v>0</v>
      </c>
      <c r="K507" s="7">
        <f t="shared" si="63"/>
        <v>0</v>
      </c>
      <c r="L507" s="10" t="e">
        <f t="shared" si="62"/>
        <v>#DIV/0!</v>
      </c>
      <c r="N507" s="45" t="str">
        <f t="shared" si="65"/>
        <v>N/A</v>
      </c>
      <c r="O507" s="7" t="str">
        <f t="shared" si="68"/>
        <v>N/A</v>
      </c>
      <c r="Q507" s="18"/>
      <c r="S507" s="9">
        <f t="shared" si="64"/>
        <v>0</v>
      </c>
    </row>
    <row r="508" spans="7:19" ht="13">
      <c r="G508" s="16"/>
      <c r="I508" s="4">
        <f t="shared" si="66"/>
        <v>0</v>
      </c>
      <c r="J508" s="51">
        <f t="shared" si="67"/>
        <v>0</v>
      </c>
      <c r="K508" s="7">
        <f t="shared" si="63"/>
        <v>0</v>
      </c>
      <c r="L508" s="10" t="e">
        <f t="shared" si="62"/>
        <v>#DIV/0!</v>
      </c>
      <c r="N508" s="45" t="str">
        <f t="shared" si="65"/>
        <v>N/A</v>
      </c>
      <c r="O508" s="7" t="str">
        <f t="shared" si="68"/>
        <v>N/A</v>
      </c>
      <c r="Q508" s="18"/>
      <c r="S508" s="9">
        <f t="shared" si="64"/>
        <v>0</v>
      </c>
    </row>
    <row r="509" spans="7:19" ht="13">
      <c r="G509" s="16"/>
      <c r="I509" s="4">
        <f t="shared" si="66"/>
        <v>0</v>
      </c>
      <c r="J509" s="51">
        <f t="shared" si="67"/>
        <v>0</v>
      </c>
      <c r="K509" s="7">
        <f t="shared" si="63"/>
        <v>0</v>
      </c>
      <c r="L509" s="10" t="e">
        <f t="shared" si="62"/>
        <v>#DIV/0!</v>
      </c>
      <c r="N509" s="45" t="str">
        <f t="shared" si="65"/>
        <v>N/A</v>
      </c>
      <c r="O509" s="7" t="str">
        <f t="shared" si="68"/>
        <v>N/A</v>
      </c>
      <c r="Q509" s="18"/>
      <c r="S509" s="9">
        <f t="shared" si="64"/>
        <v>0</v>
      </c>
    </row>
    <row r="510" spans="7:19" ht="13">
      <c r="G510" s="16"/>
      <c r="I510" s="4">
        <f t="shared" si="66"/>
        <v>0</v>
      </c>
      <c r="J510" s="51">
        <f t="shared" si="67"/>
        <v>0</v>
      </c>
      <c r="K510" s="7">
        <f t="shared" si="63"/>
        <v>0</v>
      </c>
      <c r="L510" s="10" t="e">
        <f t="shared" si="62"/>
        <v>#DIV/0!</v>
      </c>
      <c r="N510" s="45" t="str">
        <f t="shared" si="65"/>
        <v>N/A</v>
      </c>
      <c r="O510" s="7" t="str">
        <f t="shared" si="68"/>
        <v>N/A</v>
      </c>
      <c r="Q510" s="18"/>
      <c r="S510" s="9">
        <f t="shared" si="64"/>
        <v>0</v>
      </c>
    </row>
    <row r="511" spans="7:19" ht="13">
      <c r="G511" s="16"/>
      <c r="I511" s="4">
        <f t="shared" si="66"/>
        <v>0</v>
      </c>
      <c r="J511" s="51">
        <f t="shared" si="67"/>
        <v>0</v>
      </c>
      <c r="K511" s="7">
        <f t="shared" si="63"/>
        <v>0</v>
      </c>
      <c r="L511" s="10" t="e">
        <f t="shared" si="62"/>
        <v>#DIV/0!</v>
      </c>
      <c r="N511" s="45" t="str">
        <f t="shared" si="65"/>
        <v>N/A</v>
      </c>
      <c r="O511" s="7" t="str">
        <f t="shared" si="68"/>
        <v>N/A</v>
      </c>
      <c r="Q511" s="18"/>
      <c r="S511" s="9">
        <f t="shared" si="64"/>
        <v>0</v>
      </c>
    </row>
    <row r="512" spans="7:19" ht="13">
      <c r="G512" s="16"/>
      <c r="I512" s="4">
        <f t="shared" si="66"/>
        <v>0</v>
      </c>
      <c r="J512" s="51">
        <f t="shared" si="67"/>
        <v>0</v>
      </c>
      <c r="K512" s="7">
        <f t="shared" si="63"/>
        <v>0</v>
      </c>
      <c r="L512" s="10" t="e">
        <f t="shared" si="62"/>
        <v>#DIV/0!</v>
      </c>
      <c r="N512" s="45" t="str">
        <f t="shared" si="65"/>
        <v>N/A</v>
      </c>
      <c r="O512" s="7" t="str">
        <f t="shared" si="68"/>
        <v>N/A</v>
      </c>
      <c r="Q512" s="18"/>
      <c r="S512" s="9">
        <f t="shared" si="64"/>
        <v>0</v>
      </c>
    </row>
    <row r="513" spans="7:19" ht="13">
      <c r="G513" s="16"/>
      <c r="I513" s="4">
        <f t="shared" si="66"/>
        <v>0</v>
      </c>
      <c r="J513" s="51">
        <f t="shared" si="67"/>
        <v>0</v>
      </c>
      <c r="K513" s="7">
        <f t="shared" si="63"/>
        <v>0</v>
      </c>
      <c r="L513" s="10" t="e">
        <f t="shared" si="62"/>
        <v>#DIV/0!</v>
      </c>
      <c r="N513" s="45" t="str">
        <f t="shared" si="65"/>
        <v>N/A</v>
      </c>
      <c r="O513" s="7" t="str">
        <f t="shared" si="68"/>
        <v>N/A</v>
      </c>
      <c r="Q513" s="18"/>
      <c r="S513" s="9">
        <f t="shared" si="64"/>
        <v>0</v>
      </c>
    </row>
    <row r="514" spans="7:19" ht="13">
      <c r="G514" s="16"/>
      <c r="I514" s="4">
        <f t="shared" si="66"/>
        <v>0</v>
      </c>
      <c r="J514" s="51">
        <f t="shared" si="67"/>
        <v>0</v>
      </c>
      <c r="K514" s="7">
        <f t="shared" si="63"/>
        <v>0</v>
      </c>
      <c r="L514" s="10" t="e">
        <f t="shared" si="62"/>
        <v>#DIV/0!</v>
      </c>
      <c r="N514" s="45" t="str">
        <f t="shared" si="65"/>
        <v>N/A</v>
      </c>
      <c r="O514" s="7" t="str">
        <f t="shared" si="68"/>
        <v>N/A</v>
      </c>
      <c r="Q514" s="18"/>
      <c r="S514" s="9">
        <f t="shared" si="64"/>
        <v>0</v>
      </c>
    </row>
    <row r="515" spans="7:19" ht="13">
      <c r="G515" s="16"/>
      <c r="I515" s="4">
        <f t="shared" si="66"/>
        <v>0</v>
      </c>
      <c r="J515" s="51">
        <f t="shared" si="67"/>
        <v>0</v>
      </c>
      <c r="K515" s="7">
        <f t="shared" si="63"/>
        <v>0</v>
      </c>
      <c r="L515" s="10" t="e">
        <f t="shared" ref="L515:L539" si="69">F515/C515</f>
        <v>#DIV/0!</v>
      </c>
      <c r="N515" s="45" t="str">
        <f t="shared" si="65"/>
        <v>N/A</v>
      </c>
      <c r="O515" s="7" t="str">
        <f t="shared" si="68"/>
        <v>N/A</v>
      </c>
      <c r="Q515" s="18"/>
      <c r="S515" s="9">
        <f t="shared" si="64"/>
        <v>0</v>
      </c>
    </row>
    <row r="516" spans="7:19" ht="13">
      <c r="G516" s="16"/>
      <c r="I516" s="4">
        <f t="shared" si="66"/>
        <v>0</v>
      </c>
      <c r="J516" s="51">
        <f t="shared" si="67"/>
        <v>0</v>
      </c>
      <c r="K516" s="7">
        <f t="shared" si="63"/>
        <v>0</v>
      </c>
      <c r="L516" s="10" t="e">
        <f t="shared" si="69"/>
        <v>#DIV/0!</v>
      </c>
      <c r="N516" s="45" t="str">
        <f t="shared" si="65"/>
        <v>N/A</v>
      </c>
      <c r="O516" s="7" t="str">
        <f t="shared" si="68"/>
        <v>N/A</v>
      </c>
      <c r="Q516" s="18"/>
      <c r="S516" s="9">
        <f t="shared" si="64"/>
        <v>0</v>
      </c>
    </row>
    <row r="517" spans="7:19" ht="13">
      <c r="G517" s="16"/>
      <c r="I517" s="4">
        <f t="shared" si="66"/>
        <v>0</v>
      </c>
      <c r="J517" s="51">
        <f t="shared" si="67"/>
        <v>0</v>
      </c>
      <c r="K517" s="7">
        <f t="shared" si="63"/>
        <v>0</v>
      </c>
      <c r="L517" s="10" t="e">
        <f t="shared" si="69"/>
        <v>#DIV/0!</v>
      </c>
      <c r="N517" s="45" t="str">
        <f t="shared" si="65"/>
        <v>N/A</v>
      </c>
      <c r="O517" s="7" t="str">
        <f t="shared" si="68"/>
        <v>N/A</v>
      </c>
      <c r="Q517" s="18"/>
      <c r="S517" s="9">
        <f t="shared" si="64"/>
        <v>0</v>
      </c>
    </row>
    <row r="518" spans="7:19" ht="13">
      <c r="G518" s="16"/>
      <c r="I518" s="4">
        <f t="shared" si="66"/>
        <v>0</v>
      </c>
      <c r="J518" s="51">
        <f t="shared" si="67"/>
        <v>0</v>
      </c>
      <c r="K518" s="7">
        <f t="shared" si="63"/>
        <v>0</v>
      </c>
      <c r="L518" s="10" t="e">
        <f t="shared" si="69"/>
        <v>#DIV/0!</v>
      </c>
      <c r="N518" s="45" t="str">
        <f t="shared" si="65"/>
        <v>N/A</v>
      </c>
      <c r="O518" s="7" t="str">
        <f t="shared" si="68"/>
        <v>N/A</v>
      </c>
      <c r="Q518" s="18"/>
      <c r="S518" s="9">
        <f t="shared" si="64"/>
        <v>0</v>
      </c>
    </row>
    <row r="519" spans="7:19" ht="13">
      <c r="G519" s="16"/>
      <c r="I519" s="4">
        <f t="shared" si="66"/>
        <v>0</v>
      </c>
      <c r="J519" s="51">
        <f t="shared" si="67"/>
        <v>0</v>
      </c>
      <c r="K519" s="7">
        <f t="shared" si="63"/>
        <v>0</v>
      </c>
      <c r="L519" s="10" t="e">
        <f t="shared" si="69"/>
        <v>#DIV/0!</v>
      </c>
      <c r="N519" s="45" t="str">
        <f t="shared" si="65"/>
        <v>N/A</v>
      </c>
      <c r="O519" s="7" t="str">
        <f t="shared" si="68"/>
        <v>N/A</v>
      </c>
      <c r="Q519" s="18"/>
      <c r="S519" s="9">
        <f t="shared" si="64"/>
        <v>0</v>
      </c>
    </row>
    <row r="520" spans="7:19" ht="13">
      <c r="G520" s="16"/>
      <c r="I520" s="4">
        <f t="shared" si="66"/>
        <v>0</v>
      </c>
      <c r="J520" s="51">
        <f t="shared" si="67"/>
        <v>0</v>
      </c>
      <c r="K520" s="7">
        <f t="shared" si="63"/>
        <v>0</v>
      </c>
      <c r="L520" s="10" t="e">
        <f t="shared" si="69"/>
        <v>#DIV/0!</v>
      </c>
      <c r="N520" s="45" t="str">
        <f t="shared" si="65"/>
        <v>N/A</v>
      </c>
      <c r="O520" s="7" t="str">
        <f t="shared" si="68"/>
        <v>N/A</v>
      </c>
      <c r="Q520" s="18"/>
      <c r="S520" s="9">
        <f t="shared" si="64"/>
        <v>0</v>
      </c>
    </row>
    <row r="521" spans="7:19" ht="13">
      <c r="G521" s="16"/>
      <c r="I521" s="4">
        <f t="shared" si="66"/>
        <v>0</v>
      </c>
      <c r="J521" s="51">
        <f t="shared" si="67"/>
        <v>0</v>
      </c>
      <c r="K521" s="7">
        <f t="shared" si="63"/>
        <v>0</v>
      </c>
      <c r="L521" s="10" t="e">
        <f t="shared" si="69"/>
        <v>#DIV/0!</v>
      </c>
      <c r="N521" s="45" t="str">
        <f t="shared" si="65"/>
        <v>N/A</v>
      </c>
      <c r="O521" s="7" t="str">
        <f t="shared" si="68"/>
        <v>N/A</v>
      </c>
      <c r="Q521" s="18"/>
      <c r="S521" s="9">
        <f t="shared" si="64"/>
        <v>0</v>
      </c>
    </row>
    <row r="522" spans="7:19" ht="13">
      <c r="G522" s="16"/>
      <c r="I522" s="4">
        <f t="shared" si="66"/>
        <v>0</v>
      </c>
      <c r="J522" s="51">
        <f t="shared" si="67"/>
        <v>0</v>
      </c>
      <c r="K522" s="7">
        <f t="shared" si="63"/>
        <v>0</v>
      </c>
      <c r="L522" s="10" t="e">
        <f t="shared" si="69"/>
        <v>#DIV/0!</v>
      </c>
      <c r="N522" s="45" t="str">
        <f t="shared" si="65"/>
        <v>N/A</v>
      </c>
      <c r="O522" s="7" t="str">
        <f t="shared" si="68"/>
        <v>N/A</v>
      </c>
      <c r="Q522" s="18"/>
      <c r="S522" s="9">
        <f t="shared" si="64"/>
        <v>0</v>
      </c>
    </row>
    <row r="523" spans="7:19" ht="13">
      <c r="G523" s="16"/>
      <c r="I523" s="4">
        <f t="shared" si="66"/>
        <v>0</v>
      </c>
      <c r="J523" s="51">
        <f t="shared" si="67"/>
        <v>0</v>
      </c>
      <c r="K523" s="7">
        <f t="shared" ref="K523:K586" si="70">IF(C523&gt;0,C523/D523,0)</f>
        <v>0</v>
      </c>
      <c r="L523" s="10" t="e">
        <f t="shared" si="69"/>
        <v>#DIV/0!</v>
      </c>
      <c r="N523" s="45" t="str">
        <f t="shared" si="65"/>
        <v>N/A</v>
      </c>
      <c r="O523" s="7" t="str">
        <f t="shared" si="68"/>
        <v>N/A</v>
      </c>
      <c r="Q523" s="18"/>
      <c r="S523" s="9">
        <f t="shared" si="64"/>
        <v>0</v>
      </c>
    </row>
    <row r="524" spans="7:19" ht="13">
      <c r="G524" s="16"/>
      <c r="I524" s="4">
        <f t="shared" si="66"/>
        <v>0</v>
      </c>
      <c r="J524" s="51">
        <f t="shared" si="67"/>
        <v>0</v>
      </c>
      <c r="K524" s="7">
        <f t="shared" si="70"/>
        <v>0</v>
      </c>
      <c r="L524" s="10" t="e">
        <f t="shared" si="69"/>
        <v>#DIV/0!</v>
      </c>
      <c r="N524" s="45" t="str">
        <f t="shared" si="65"/>
        <v>N/A</v>
      </c>
      <c r="O524" s="7" t="str">
        <f t="shared" si="68"/>
        <v>N/A</v>
      </c>
      <c r="Q524" s="18"/>
      <c r="S524" s="9">
        <f t="shared" si="64"/>
        <v>0</v>
      </c>
    </row>
    <row r="525" spans="7:19" ht="13">
      <c r="G525" s="16"/>
      <c r="I525" s="4">
        <f t="shared" si="66"/>
        <v>0</v>
      </c>
      <c r="J525" s="51">
        <f t="shared" si="67"/>
        <v>0</v>
      </c>
      <c r="K525" s="7">
        <f t="shared" si="70"/>
        <v>0</v>
      </c>
      <c r="L525" s="10" t="e">
        <f t="shared" si="69"/>
        <v>#DIV/0!</v>
      </c>
      <c r="N525" s="45" t="str">
        <f t="shared" si="65"/>
        <v>N/A</v>
      </c>
      <c r="O525" s="7" t="str">
        <f t="shared" si="68"/>
        <v>N/A</v>
      </c>
      <c r="Q525" s="18"/>
      <c r="S525" s="9">
        <f t="shared" si="64"/>
        <v>0</v>
      </c>
    </row>
    <row r="526" spans="7:19" ht="13">
      <c r="G526" s="16"/>
      <c r="I526" s="4">
        <f t="shared" si="66"/>
        <v>0</v>
      </c>
      <c r="J526" s="51">
        <f t="shared" si="67"/>
        <v>0</v>
      </c>
      <c r="K526" s="7">
        <f t="shared" si="70"/>
        <v>0</v>
      </c>
      <c r="L526" s="10" t="e">
        <f t="shared" si="69"/>
        <v>#DIV/0!</v>
      </c>
      <c r="N526" s="45" t="str">
        <f t="shared" si="65"/>
        <v>N/A</v>
      </c>
      <c r="O526" s="7" t="str">
        <f t="shared" si="68"/>
        <v>N/A</v>
      </c>
      <c r="Q526" s="18"/>
      <c r="S526" s="9">
        <f t="shared" si="64"/>
        <v>0</v>
      </c>
    </row>
    <row r="527" spans="7:19" ht="13">
      <c r="G527" s="16"/>
      <c r="I527" s="4">
        <f t="shared" si="66"/>
        <v>0</v>
      </c>
      <c r="J527" s="51">
        <f t="shared" si="67"/>
        <v>0</v>
      </c>
      <c r="K527" s="7">
        <f t="shared" si="70"/>
        <v>0</v>
      </c>
      <c r="L527" s="10" t="e">
        <f t="shared" si="69"/>
        <v>#DIV/0!</v>
      </c>
      <c r="N527" s="45" t="str">
        <f t="shared" si="65"/>
        <v>N/A</v>
      </c>
      <c r="O527" s="7" t="str">
        <f t="shared" si="68"/>
        <v>N/A</v>
      </c>
      <c r="Q527" s="18"/>
      <c r="S527" s="9">
        <f t="shared" si="64"/>
        <v>0</v>
      </c>
    </row>
    <row r="528" spans="7:19" ht="13">
      <c r="G528" s="16"/>
      <c r="I528" s="4">
        <f t="shared" si="66"/>
        <v>0</v>
      </c>
      <c r="J528" s="51">
        <f t="shared" si="67"/>
        <v>0</v>
      </c>
      <c r="K528" s="7">
        <f t="shared" si="70"/>
        <v>0</v>
      </c>
      <c r="L528" s="10" t="e">
        <f t="shared" si="69"/>
        <v>#DIV/0!</v>
      </c>
      <c r="N528" s="45" t="str">
        <f t="shared" si="65"/>
        <v>N/A</v>
      </c>
      <c r="O528" s="7" t="str">
        <f t="shared" si="68"/>
        <v>N/A</v>
      </c>
      <c r="Q528" s="18"/>
      <c r="S528" s="9">
        <f t="shared" si="64"/>
        <v>0</v>
      </c>
    </row>
    <row r="529" spans="7:19" ht="13">
      <c r="G529" s="16"/>
      <c r="I529" s="4">
        <f t="shared" si="66"/>
        <v>0</v>
      </c>
      <c r="J529" s="51">
        <f t="shared" si="67"/>
        <v>0</v>
      </c>
      <c r="K529" s="7">
        <f t="shared" si="70"/>
        <v>0</v>
      </c>
      <c r="L529" s="10" t="e">
        <f t="shared" si="69"/>
        <v>#DIV/0!</v>
      </c>
      <c r="N529" s="45" t="str">
        <f t="shared" si="65"/>
        <v>N/A</v>
      </c>
      <c r="O529" s="7" t="str">
        <f t="shared" si="68"/>
        <v>N/A</v>
      </c>
      <c r="Q529" s="18"/>
      <c r="S529" s="9">
        <f t="shared" si="64"/>
        <v>0</v>
      </c>
    </row>
    <row r="530" spans="7:19" ht="13">
      <c r="G530" s="16"/>
      <c r="I530" s="4">
        <f t="shared" si="66"/>
        <v>0</v>
      </c>
      <c r="J530" s="51">
        <f t="shared" si="67"/>
        <v>0</v>
      </c>
      <c r="K530" s="7">
        <f t="shared" si="70"/>
        <v>0</v>
      </c>
      <c r="L530" s="10" t="e">
        <f t="shared" si="69"/>
        <v>#DIV/0!</v>
      </c>
      <c r="N530" s="45" t="str">
        <f t="shared" si="65"/>
        <v>N/A</v>
      </c>
      <c r="O530" s="7" t="str">
        <f t="shared" si="68"/>
        <v>N/A</v>
      </c>
      <c r="Q530" s="18"/>
      <c r="S530" s="9">
        <f t="shared" si="64"/>
        <v>0</v>
      </c>
    </row>
    <row r="531" spans="7:19" ht="13">
      <c r="G531" s="16"/>
      <c r="I531" s="4">
        <f t="shared" si="66"/>
        <v>0</v>
      </c>
      <c r="J531" s="51">
        <f t="shared" si="67"/>
        <v>0</v>
      </c>
      <c r="K531" s="7">
        <f t="shared" si="70"/>
        <v>0</v>
      </c>
      <c r="L531" s="10" t="e">
        <f t="shared" si="69"/>
        <v>#DIV/0!</v>
      </c>
      <c r="N531" s="45" t="str">
        <f t="shared" si="65"/>
        <v>N/A</v>
      </c>
      <c r="O531" s="7" t="str">
        <f t="shared" si="68"/>
        <v>N/A</v>
      </c>
      <c r="Q531" s="18"/>
      <c r="S531" s="9">
        <f t="shared" si="64"/>
        <v>0</v>
      </c>
    </row>
    <row r="532" spans="7:19" ht="13">
      <c r="G532" s="16"/>
      <c r="I532" s="4">
        <f t="shared" si="66"/>
        <v>0</v>
      </c>
      <c r="J532" s="51">
        <f t="shared" si="67"/>
        <v>0</v>
      </c>
      <c r="K532" s="7">
        <f t="shared" si="70"/>
        <v>0</v>
      </c>
      <c r="L532" s="10" t="e">
        <f t="shared" si="69"/>
        <v>#DIV/0!</v>
      </c>
      <c r="N532" s="45" t="str">
        <f t="shared" si="65"/>
        <v>N/A</v>
      </c>
      <c r="O532" s="7" t="str">
        <f t="shared" si="68"/>
        <v>N/A</v>
      </c>
      <c r="Q532" s="18"/>
      <c r="S532" s="9">
        <f t="shared" si="64"/>
        <v>0</v>
      </c>
    </row>
    <row r="533" spans="7:19" ht="13">
      <c r="G533" s="16"/>
      <c r="I533" s="4">
        <f t="shared" si="66"/>
        <v>0</v>
      </c>
      <c r="J533" s="51">
        <f t="shared" si="67"/>
        <v>0</v>
      </c>
      <c r="K533" s="7">
        <f t="shared" si="70"/>
        <v>0</v>
      </c>
      <c r="L533" s="10" t="e">
        <f t="shared" si="69"/>
        <v>#DIV/0!</v>
      </c>
      <c r="N533" s="45" t="str">
        <f t="shared" si="65"/>
        <v>N/A</v>
      </c>
      <c r="O533" s="7" t="str">
        <f t="shared" si="68"/>
        <v>N/A</v>
      </c>
      <c r="Q533" s="18"/>
      <c r="S533" s="9">
        <f t="shared" si="64"/>
        <v>0</v>
      </c>
    </row>
    <row r="534" spans="7:19" ht="13">
      <c r="G534" s="16"/>
      <c r="I534" s="4">
        <f t="shared" si="66"/>
        <v>0</v>
      </c>
      <c r="J534" s="51">
        <f t="shared" si="67"/>
        <v>0</v>
      </c>
      <c r="K534" s="7">
        <f t="shared" si="70"/>
        <v>0</v>
      </c>
      <c r="L534" s="10" t="e">
        <f t="shared" si="69"/>
        <v>#DIV/0!</v>
      </c>
      <c r="N534" s="45" t="str">
        <f t="shared" si="65"/>
        <v>N/A</v>
      </c>
      <c r="O534" s="7" t="str">
        <f t="shared" si="68"/>
        <v>N/A</v>
      </c>
      <c r="Q534" s="18"/>
      <c r="S534" s="9">
        <f t="shared" si="64"/>
        <v>0</v>
      </c>
    </row>
    <row r="535" spans="7:19" ht="13">
      <c r="G535" s="16"/>
      <c r="I535" s="4">
        <f t="shared" si="66"/>
        <v>0</v>
      </c>
      <c r="J535" s="51">
        <f t="shared" si="67"/>
        <v>0</v>
      </c>
      <c r="K535" s="7">
        <f t="shared" si="70"/>
        <v>0</v>
      </c>
      <c r="L535" s="10" t="e">
        <f t="shared" si="69"/>
        <v>#DIV/0!</v>
      </c>
      <c r="N535" s="45" t="str">
        <f t="shared" si="65"/>
        <v>N/A</v>
      </c>
      <c r="O535" s="7" t="str">
        <f t="shared" si="68"/>
        <v>N/A</v>
      </c>
      <c r="Q535" s="18"/>
      <c r="S535" s="9">
        <f t="shared" si="64"/>
        <v>0</v>
      </c>
    </row>
    <row r="536" spans="7:19" ht="13">
      <c r="G536" s="16"/>
      <c r="I536" s="4">
        <f t="shared" si="66"/>
        <v>0</v>
      </c>
      <c r="J536" s="51">
        <f t="shared" si="67"/>
        <v>0</v>
      </c>
      <c r="K536" s="7">
        <f t="shared" si="70"/>
        <v>0</v>
      </c>
      <c r="L536" s="10" t="e">
        <f t="shared" si="69"/>
        <v>#DIV/0!</v>
      </c>
      <c r="N536" s="45" t="str">
        <f t="shared" si="65"/>
        <v>N/A</v>
      </c>
      <c r="O536" s="7" t="str">
        <f t="shared" si="68"/>
        <v>N/A</v>
      </c>
      <c r="Q536" s="18"/>
      <c r="S536" s="9">
        <f t="shared" ref="S536:S588" si="71">IF(G536&gt;0,J536,0)</f>
        <v>0</v>
      </c>
    </row>
    <row r="537" spans="7:19" ht="13">
      <c r="G537" s="16"/>
      <c r="I537" s="4">
        <f t="shared" si="66"/>
        <v>0</v>
      </c>
      <c r="J537" s="51">
        <f t="shared" si="67"/>
        <v>0</v>
      </c>
      <c r="K537" s="7">
        <f t="shared" si="70"/>
        <v>0</v>
      </c>
      <c r="L537" s="10" t="e">
        <f t="shared" si="69"/>
        <v>#DIV/0!</v>
      </c>
      <c r="N537" s="45" t="str">
        <f t="shared" si="65"/>
        <v>N/A</v>
      </c>
      <c r="O537" s="7" t="str">
        <f t="shared" si="68"/>
        <v>N/A</v>
      </c>
      <c r="Q537" s="18"/>
      <c r="S537" s="9">
        <f t="shared" si="71"/>
        <v>0</v>
      </c>
    </row>
    <row r="538" spans="7:19" ht="13">
      <c r="G538" s="16"/>
      <c r="I538" s="4">
        <f t="shared" si="66"/>
        <v>0</v>
      </c>
      <c r="J538" s="51">
        <f t="shared" si="67"/>
        <v>0</v>
      </c>
      <c r="K538" s="7">
        <f t="shared" si="70"/>
        <v>0</v>
      </c>
      <c r="L538" s="10" t="e">
        <f t="shared" si="69"/>
        <v>#DIV/0!</v>
      </c>
      <c r="N538" s="45" t="str">
        <f t="shared" si="65"/>
        <v>N/A</v>
      </c>
      <c r="O538" s="7" t="str">
        <f t="shared" si="68"/>
        <v>N/A</v>
      </c>
      <c r="Q538" s="18"/>
      <c r="S538" s="9">
        <f t="shared" si="71"/>
        <v>0</v>
      </c>
    </row>
    <row r="539" spans="7:19" ht="13">
      <c r="G539" s="16"/>
      <c r="I539" s="4">
        <f t="shared" si="66"/>
        <v>0</v>
      </c>
      <c r="J539" s="51">
        <f t="shared" si="67"/>
        <v>0</v>
      </c>
      <c r="K539" s="7">
        <f t="shared" si="70"/>
        <v>0</v>
      </c>
      <c r="L539" s="10" t="e">
        <f t="shared" si="69"/>
        <v>#DIV/0!</v>
      </c>
      <c r="N539" s="45" t="str">
        <f t="shared" ref="N539:N567" si="72">IF(G539&gt;0,(G539*J539),"N/A")</f>
        <v>N/A</v>
      </c>
      <c r="O539" s="7" t="str">
        <f t="shared" si="68"/>
        <v>N/A</v>
      </c>
      <c r="Q539" s="18"/>
      <c r="S539" s="9">
        <f t="shared" si="71"/>
        <v>0</v>
      </c>
    </row>
    <row r="540" spans="7:19" ht="13">
      <c r="G540" s="16"/>
      <c r="I540" s="4">
        <f t="shared" si="66"/>
        <v>0</v>
      </c>
      <c r="J540" s="51">
        <f t="shared" si="67"/>
        <v>0</v>
      </c>
      <c r="K540" s="7">
        <f t="shared" si="70"/>
        <v>0</v>
      </c>
      <c r="N540" s="45" t="str">
        <f t="shared" si="72"/>
        <v>N/A</v>
      </c>
      <c r="O540" s="7" t="str">
        <f t="shared" si="68"/>
        <v>N/A</v>
      </c>
      <c r="Q540" s="18"/>
      <c r="S540" s="9">
        <f t="shared" si="71"/>
        <v>0</v>
      </c>
    </row>
    <row r="541" spans="7:19" ht="13">
      <c r="G541" s="16"/>
      <c r="I541" s="4">
        <f t="shared" ref="I541:I588" si="73">IF(B541&gt;0,B541-$B$2,0)</f>
        <v>0</v>
      </c>
      <c r="J541" s="51">
        <f t="shared" ref="J541:J588" si="74">IF(B541&gt;0,(B541-B540),0)</f>
        <v>0</v>
      </c>
      <c r="K541" s="7">
        <f t="shared" si="70"/>
        <v>0</v>
      </c>
      <c r="N541" s="45" t="str">
        <f t="shared" si="72"/>
        <v>N/A</v>
      </c>
      <c r="O541" s="7" t="str">
        <f t="shared" si="68"/>
        <v>N/A</v>
      </c>
      <c r="Q541" s="18"/>
      <c r="S541" s="9">
        <f t="shared" si="71"/>
        <v>0</v>
      </c>
    </row>
    <row r="542" spans="7:19" ht="13">
      <c r="G542" s="16"/>
      <c r="I542" s="4">
        <f t="shared" si="73"/>
        <v>0</v>
      </c>
      <c r="J542" s="51">
        <f t="shared" si="74"/>
        <v>0</v>
      </c>
      <c r="K542" s="7">
        <f t="shared" si="70"/>
        <v>0</v>
      </c>
      <c r="N542" s="45" t="str">
        <f t="shared" si="72"/>
        <v>N/A</v>
      </c>
      <c r="O542" s="7" t="str">
        <f t="shared" si="68"/>
        <v>N/A</v>
      </c>
      <c r="Q542" s="18"/>
      <c r="S542" s="9">
        <f t="shared" si="71"/>
        <v>0</v>
      </c>
    </row>
    <row r="543" spans="7:19" ht="13">
      <c r="G543" s="16"/>
      <c r="I543" s="4">
        <f t="shared" si="73"/>
        <v>0</v>
      </c>
      <c r="J543" s="51">
        <f t="shared" si="74"/>
        <v>0</v>
      </c>
      <c r="K543" s="7">
        <f t="shared" si="70"/>
        <v>0</v>
      </c>
      <c r="N543" s="45" t="str">
        <f t="shared" si="72"/>
        <v>N/A</v>
      </c>
      <c r="O543" s="7" t="str">
        <f t="shared" si="68"/>
        <v>N/A</v>
      </c>
      <c r="Q543" s="18"/>
      <c r="S543" s="9">
        <f t="shared" si="71"/>
        <v>0</v>
      </c>
    </row>
    <row r="544" spans="7:19" ht="13">
      <c r="G544" s="16"/>
      <c r="I544" s="4">
        <f t="shared" si="73"/>
        <v>0</v>
      </c>
      <c r="J544" s="51">
        <f t="shared" si="74"/>
        <v>0</v>
      </c>
      <c r="K544" s="7">
        <f t="shared" si="70"/>
        <v>0</v>
      </c>
      <c r="N544" s="45" t="str">
        <f t="shared" si="72"/>
        <v>N/A</v>
      </c>
      <c r="O544" s="7" t="str">
        <f t="shared" si="68"/>
        <v>N/A</v>
      </c>
      <c r="Q544" s="18"/>
      <c r="S544" s="9">
        <f t="shared" si="71"/>
        <v>0</v>
      </c>
    </row>
    <row r="545" spans="7:19" ht="13">
      <c r="G545" s="16"/>
      <c r="I545" s="4">
        <f t="shared" si="73"/>
        <v>0</v>
      </c>
      <c r="J545" s="51">
        <f t="shared" si="74"/>
        <v>0</v>
      </c>
      <c r="K545" s="7">
        <f t="shared" si="70"/>
        <v>0</v>
      </c>
      <c r="N545" s="45" t="str">
        <f t="shared" si="72"/>
        <v>N/A</v>
      </c>
      <c r="O545" s="7" t="str">
        <f t="shared" si="68"/>
        <v>N/A</v>
      </c>
      <c r="Q545" s="18"/>
      <c r="S545" s="9">
        <f t="shared" si="71"/>
        <v>0</v>
      </c>
    </row>
    <row r="546" spans="7:19" ht="13">
      <c r="G546" s="16"/>
      <c r="I546" s="4">
        <f t="shared" si="73"/>
        <v>0</v>
      </c>
      <c r="J546" s="51">
        <f t="shared" si="74"/>
        <v>0</v>
      </c>
      <c r="K546" s="7">
        <f t="shared" si="70"/>
        <v>0</v>
      </c>
      <c r="N546" s="45" t="str">
        <f t="shared" si="72"/>
        <v>N/A</v>
      </c>
      <c r="O546" s="7" t="str">
        <f t="shared" si="68"/>
        <v>N/A</v>
      </c>
      <c r="Q546" s="18"/>
      <c r="S546" s="9">
        <f t="shared" si="71"/>
        <v>0</v>
      </c>
    </row>
    <row r="547" spans="7:19" ht="13">
      <c r="G547" s="16"/>
      <c r="I547" s="4">
        <f t="shared" si="73"/>
        <v>0</v>
      </c>
      <c r="J547" s="51">
        <f t="shared" si="74"/>
        <v>0</v>
      </c>
      <c r="K547" s="7">
        <f t="shared" si="70"/>
        <v>0</v>
      </c>
      <c r="N547" s="45" t="str">
        <f t="shared" si="72"/>
        <v>N/A</v>
      </c>
      <c r="O547" s="7" t="str">
        <f t="shared" si="68"/>
        <v>N/A</v>
      </c>
      <c r="Q547" s="18"/>
      <c r="S547" s="9">
        <f t="shared" si="71"/>
        <v>0</v>
      </c>
    </row>
    <row r="548" spans="7:19" ht="13">
      <c r="G548" s="16"/>
      <c r="I548" s="4">
        <f t="shared" si="73"/>
        <v>0</v>
      </c>
      <c r="J548" s="51">
        <f t="shared" si="74"/>
        <v>0</v>
      </c>
      <c r="K548" s="7">
        <f t="shared" si="70"/>
        <v>0</v>
      </c>
      <c r="N548" s="45" t="str">
        <f t="shared" si="72"/>
        <v>N/A</v>
      </c>
      <c r="O548" s="7" t="str">
        <f t="shared" si="68"/>
        <v>N/A</v>
      </c>
      <c r="Q548" s="18"/>
      <c r="S548" s="9">
        <f t="shared" si="71"/>
        <v>0</v>
      </c>
    </row>
    <row r="549" spans="7:19" ht="13">
      <c r="G549" s="16"/>
      <c r="I549" s="4">
        <f t="shared" si="73"/>
        <v>0</v>
      </c>
      <c r="J549" s="51">
        <f t="shared" si="74"/>
        <v>0</v>
      </c>
      <c r="K549" s="7">
        <f t="shared" si="70"/>
        <v>0</v>
      </c>
      <c r="N549" s="45" t="str">
        <f t="shared" si="72"/>
        <v>N/A</v>
      </c>
      <c r="O549" s="7" t="str">
        <f t="shared" si="68"/>
        <v>N/A</v>
      </c>
      <c r="Q549" s="18"/>
      <c r="S549" s="9">
        <f t="shared" si="71"/>
        <v>0</v>
      </c>
    </row>
    <row r="550" spans="7:19" ht="13">
      <c r="G550" s="16"/>
      <c r="I550" s="4">
        <f t="shared" si="73"/>
        <v>0</v>
      </c>
      <c r="J550" s="51">
        <f t="shared" si="74"/>
        <v>0</v>
      </c>
      <c r="K550" s="7">
        <f t="shared" si="70"/>
        <v>0</v>
      </c>
      <c r="N550" s="45" t="str">
        <f t="shared" si="72"/>
        <v>N/A</v>
      </c>
      <c r="O550" s="7" t="str">
        <f t="shared" si="68"/>
        <v>N/A</v>
      </c>
      <c r="Q550" s="18"/>
      <c r="S550" s="9">
        <f t="shared" si="71"/>
        <v>0</v>
      </c>
    </row>
    <row r="551" spans="7:19" ht="13">
      <c r="G551" s="16"/>
      <c r="I551" s="4">
        <f t="shared" si="73"/>
        <v>0</v>
      </c>
      <c r="J551" s="51">
        <f t="shared" si="74"/>
        <v>0</v>
      </c>
      <c r="K551" s="7">
        <f t="shared" si="70"/>
        <v>0</v>
      </c>
      <c r="N551" s="45" t="str">
        <f t="shared" si="72"/>
        <v>N/A</v>
      </c>
      <c r="O551" s="7" t="str">
        <f t="shared" si="68"/>
        <v>N/A</v>
      </c>
      <c r="Q551" s="18"/>
      <c r="S551" s="9">
        <f t="shared" si="71"/>
        <v>0</v>
      </c>
    </row>
    <row r="552" spans="7:19" ht="13">
      <c r="G552" s="16"/>
      <c r="I552" s="4">
        <f t="shared" si="73"/>
        <v>0</v>
      </c>
      <c r="J552" s="51">
        <f t="shared" si="74"/>
        <v>0</v>
      </c>
      <c r="K552" s="7">
        <f t="shared" si="70"/>
        <v>0</v>
      </c>
      <c r="N552" s="45" t="str">
        <f t="shared" si="72"/>
        <v>N/A</v>
      </c>
      <c r="O552" s="7" t="str">
        <f t="shared" si="68"/>
        <v>N/A</v>
      </c>
      <c r="Q552" s="18"/>
      <c r="S552" s="9">
        <f t="shared" si="71"/>
        <v>0</v>
      </c>
    </row>
    <row r="553" spans="7:19" ht="13">
      <c r="G553" s="16"/>
      <c r="I553" s="4">
        <f t="shared" si="73"/>
        <v>0</v>
      </c>
      <c r="J553" s="51">
        <f t="shared" si="74"/>
        <v>0</v>
      </c>
      <c r="K553" s="7">
        <f t="shared" si="70"/>
        <v>0</v>
      </c>
      <c r="N553" s="45" t="str">
        <f t="shared" si="72"/>
        <v>N/A</v>
      </c>
      <c r="O553" s="7" t="str">
        <f t="shared" si="68"/>
        <v>N/A</v>
      </c>
      <c r="Q553" s="18"/>
      <c r="S553" s="9">
        <f t="shared" si="71"/>
        <v>0</v>
      </c>
    </row>
    <row r="554" spans="7:19" ht="13">
      <c r="G554" s="16"/>
      <c r="I554" s="4">
        <f t="shared" si="73"/>
        <v>0</v>
      </c>
      <c r="J554" s="51">
        <f t="shared" si="74"/>
        <v>0</v>
      </c>
      <c r="K554" s="7">
        <f t="shared" si="70"/>
        <v>0</v>
      </c>
      <c r="N554" s="45" t="str">
        <f t="shared" si="72"/>
        <v>N/A</v>
      </c>
      <c r="O554" s="7" t="str">
        <f t="shared" si="68"/>
        <v>N/A</v>
      </c>
      <c r="Q554" s="18"/>
      <c r="S554" s="9">
        <f t="shared" si="71"/>
        <v>0</v>
      </c>
    </row>
    <row r="555" spans="7:19" ht="13">
      <c r="G555" s="16"/>
      <c r="I555" s="4">
        <f t="shared" si="73"/>
        <v>0</v>
      </c>
      <c r="J555" s="51">
        <f t="shared" si="74"/>
        <v>0</v>
      </c>
      <c r="K555" s="7">
        <f t="shared" si="70"/>
        <v>0</v>
      </c>
      <c r="N555" s="45" t="str">
        <f t="shared" si="72"/>
        <v>N/A</v>
      </c>
      <c r="O555" s="7" t="str">
        <f t="shared" si="68"/>
        <v>N/A</v>
      </c>
      <c r="Q555" s="18"/>
      <c r="S555" s="9">
        <f t="shared" si="71"/>
        <v>0</v>
      </c>
    </row>
    <row r="556" spans="7:19" ht="13">
      <c r="G556" s="16"/>
      <c r="I556" s="4">
        <f t="shared" si="73"/>
        <v>0</v>
      </c>
      <c r="J556" s="51">
        <f t="shared" si="74"/>
        <v>0</v>
      </c>
      <c r="K556" s="7">
        <f t="shared" si="70"/>
        <v>0</v>
      </c>
      <c r="N556" s="45" t="str">
        <f t="shared" si="72"/>
        <v>N/A</v>
      </c>
      <c r="O556" s="7" t="str">
        <f t="shared" si="68"/>
        <v>N/A</v>
      </c>
      <c r="Q556" s="18"/>
      <c r="S556" s="9">
        <f t="shared" si="71"/>
        <v>0</v>
      </c>
    </row>
    <row r="557" spans="7:19" ht="13">
      <c r="G557" s="16"/>
      <c r="I557" s="4">
        <f t="shared" si="73"/>
        <v>0</v>
      </c>
      <c r="J557" s="51">
        <f t="shared" si="74"/>
        <v>0</v>
      </c>
      <c r="K557" s="7">
        <f t="shared" si="70"/>
        <v>0</v>
      </c>
      <c r="N557" s="45" t="str">
        <f t="shared" si="72"/>
        <v>N/A</v>
      </c>
      <c r="O557" s="7" t="str">
        <f t="shared" si="68"/>
        <v>N/A</v>
      </c>
      <c r="Q557" s="18"/>
      <c r="S557" s="9">
        <f t="shared" si="71"/>
        <v>0</v>
      </c>
    </row>
    <row r="558" spans="7:19" ht="13">
      <c r="G558" s="16"/>
      <c r="I558" s="4">
        <f t="shared" si="73"/>
        <v>0</v>
      </c>
      <c r="J558" s="51">
        <f t="shared" si="74"/>
        <v>0</v>
      </c>
      <c r="K558" s="7">
        <f t="shared" si="70"/>
        <v>0</v>
      </c>
      <c r="N558" s="45" t="str">
        <f t="shared" si="72"/>
        <v>N/A</v>
      </c>
      <c r="O558" s="7" t="str">
        <f t="shared" ref="O558:O600" si="75">IF(H558&gt;0,$O$25+(H558/K558)-D558,"N/A")</f>
        <v>N/A</v>
      </c>
      <c r="Q558" s="18"/>
      <c r="S558" s="9">
        <f t="shared" si="71"/>
        <v>0</v>
      </c>
    </row>
    <row r="559" spans="7:19" ht="13">
      <c r="G559" s="16"/>
      <c r="I559" s="4">
        <f t="shared" si="73"/>
        <v>0</v>
      </c>
      <c r="J559" s="51">
        <f t="shared" si="74"/>
        <v>0</v>
      </c>
      <c r="K559" s="7">
        <f t="shared" si="70"/>
        <v>0</v>
      </c>
      <c r="N559" s="45" t="str">
        <f t="shared" si="72"/>
        <v>N/A</v>
      </c>
      <c r="O559" s="7" t="str">
        <f t="shared" si="75"/>
        <v>N/A</v>
      </c>
      <c r="Q559" s="18"/>
      <c r="S559" s="9">
        <f t="shared" si="71"/>
        <v>0</v>
      </c>
    </row>
    <row r="560" spans="7:19" ht="13">
      <c r="G560" s="16"/>
      <c r="I560" s="4">
        <f t="shared" si="73"/>
        <v>0</v>
      </c>
      <c r="J560" s="51">
        <f t="shared" si="74"/>
        <v>0</v>
      </c>
      <c r="K560" s="7">
        <f t="shared" si="70"/>
        <v>0</v>
      </c>
      <c r="N560" s="45" t="str">
        <f t="shared" si="72"/>
        <v>N/A</v>
      </c>
      <c r="O560" s="7" t="str">
        <f t="shared" si="75"/>
        <v>N/A</v>
      </c>
      <c r="Q560" s="18"/>
      <c r="S560" s="9">
        <f t="shared" si="71"/>
        <v>0</v>
      </c>
    </row>
    <row r="561" spans="7:19" ht="13">
      <c r="G561" s="16"/>
      <c r="I561" s="4">
        <f t="shared" si="73"/>
        <v>0</v>
      </c>
      <c r="J561" s="51">
        <f t="shared" si="74"/>
        <v>0</v>
      </c>
      <c r="K561" s="7">
        <f t="shared" si="70"/>
        <v>0</v>
      </c>
      <c r="N561" s="45" t="str">
        <f t="shared" si="72"/>
        <v>N/A</v>
      </c>
      <c r="O561" s="7" t="str">
        <f t="shared" si="75"/>
        <v>N/A</v>
      </c>
      <c r="Q561" s="18"/>
      <c r="S561" s="9">
        <f t="shared" si="71"/>
        <v>0</v>
      </c>
    </row>
    <row r="562" spans="7:19" ht="13">
      <c r="G562" s="16"/>
      <c r="I562" s="4">
        <f t="shared" si="73"/>
        <v>0</v>
      </c>
      <c r="J562" s="51">
        <f t="shared" si="74"/>
        <v>0</v>
      </c>
      <c r="K562" s="7">
        <f t="shared" si="70"/>
        <v>0</v>
      </c>
      <c r="N562" s="45" t="str">
        <f t="shared" si="72"/>
        <v>N/A</v>
      </c>
      <c r="O562" s="7" t="str">
        <f t="shared" si="75"/>
        <v>N/A</v>
      </c>
      <c r="Q562" s="18"/>
      <c r="S562" s="9">
        <f t="shared" si="71"/>
        <v>0</v>
      </c>
    </row>
    <row r="563" spans="7:19" ht="13">
      <c r="G563" s="16"/>
      <c r="I563" s="4">
        <f t="shared" si="73"/>
        <v>0</v>
      </c>
      <c r="J563" s="51">
        <f t="shared" si="74"/>
        <v>0</v>
      </c>
      <c r="K563" s="7">
        <f t="shared" si="70"/>
        <v>0</v>
      </c>
      <c r="N563" s="45" t="str">
        <f t="shared" si="72"/>
        <v>N/A</v>
      </c>
      <c r="O563" s="7" t="str">
        <f t="shared" si="75"/>
        <v>N/A</v>
      </c>
      <c r="Q563" s="18"/>
      <c r="S563" s="9">
        <f t="shared" si="71"/>
        <v>0</v>
      </c>
    </row>
    <row r="564" spans="7:19" ht="13">
      <c r="G564" s="16"/>
      <c r="I564" s="4">
        <f t="shared" si="73"/>
        <v>0</v>
      </c>
      <c r="J564" s="51">
        <f t="shared" si="74"/>
        <v>0</v>
      </c>
      <c r="K564" s="7">
        <f t="shared" si="70"/>
        <v>0</v>
      </c>
      <c r="N564" s="45" t="str">
        <f t="shared" si="72"/>
        <v>N/A</v>
      </c>
      <c r="O564" s="7" t="str">
        <f t="shared" si="75"/>
        <v>N/A</v>
      </c>
      <c r="Q564" s="18"/>
      <c r="S564" s="9">
        <f t="shared" si="71"/>
        <v>0</v>
      </c>
    </row>
    <row r="565" spans="7:19" ht="13">
      <c r="G565" s="16"/>
      <c r="I565" s="4">
        <f t="shared" si="73"/>
        <v>0</v>
      </c>
      <c r="J565" s="51">
        <f t="shared" si="74"/>
        <v>0</v>
      </c>
      <c r="K565" s="7">
        <f t="shared" si="70"/>
        <v>0</v>
      </c>
      <c r="N565" s="45" t="str">
        <f t="shared" si="72"/>
        <v>N/A</v>
      </c>
      <c r="O565" s="7" t="str">
        <f t="shared" si="75"/>
        <v>N/A</v>
      </c>
      <c r="Q565" s="18"/>
      <c r="S565" s="9">
        <f t="shared" si="71"/>
        <v>0</v>
      </c>
    </row>
    <row r="566" spans="7:19" ht="13">
      <c r="G566" s="16"/>
      <c r="I566" s="4">
        <f t="shared" si="73"/>
        <v>0</v>
      </c>
      <c r="J566" s="51">
        <f t="shared" si="74"/>
        <v>0</v>
      </c>
      <c r="K566" s="7">
        <f t="shared" si="70"/>
        <v>0</v>
      </c>
      <c r="N566" s="45" t="str">
        <f t="shared" si="72"/>
        <v>N/A</v>
      </c>
      <c r="O566" s="7" t="str">
        <f t="shared" si="75"/>
        <v>N/A</v>
      </c>
      <c r="Q566" s="18"/>
      <c r="S566" s="9">
        <f t="shared" si="71"/>
        <v>0</v>
      </c>
    </row>
    <row r="567" spans="7:19" ht="13">
      <c r="G567" s="16"/>
      <c r="I567" s="4">
        <f t="shared" si="73"/>
        <v>0</v>
      </c>
      <c r="J567" s="51">
        <f t="shared" si="74"/>
        <v>0</v>
      </c>
      <c r="K567" s="7">
        <f t="shared" si="70"/>
        <v>0</v>
      </c>
      <c r="N567" s="45" t="str">
        <f t="shared" si="72"/>
        <v>N/A</v>
      </c>
      <c r="O567" s="7" t="str">
        <f t="shared" si="75"/>
        <v>N/A</v>
      </c>
      <c r="Q567" s="18"/>
      <c r="S567" s="9">
        <f t="shared" si="71"/>
        <v>0</v>
      </c>
    </row>
    <row r="568" spans="7:19" ht="13">
      <c r="G568" s="16"/>
      <c r="I568" s="4">
        <f t="shared" si="73"/>
        <v>0</v>
      </c>
      <c r="J568" s="51">
        <f t="shared" si="74"/>
        <v>0</v>
      </c>
      <c r="K568" s="7">
        <f t="shared" si="70"/>
        <v>0</v>
      </c>
      <c r="O568" s="7" t="str">
        <f t="shared" si="75"/>
        <v>N/A</v>
      </c>
      <c r="Q568" s="18"/>
      <c r="S568" s="9">
        <f t="shared" si="71"/>
        <v>0</v>
      </c>
    </row>
    <row r="569" spans="7:19" ht="13">
      <c r="G569" s="16"/>
      <c r="I569" s="4">
        <f t="shared" si="73"/>
        <v>0</v>
      </c>
      <c r="J569" s="51">
        <f t="shared" si="74"/>
        <v>0</v>
      </c>
      <c r="K569" s="7">
        <f t="shared" si="70"/>
        <v>0</v>
      </c>
      <c r="O569" s="7" t="str">
        <f t="shared" si="75"/>
        <v>N/A</v>
      </c>
      <c r="Q569" s="18"/>
      <c r="S569" s="9">
        <f t="shared" si="71"/>
        <v>0</v>
      </c>
    </row>
    <row r="570" spans="7:19" ht="13">
      <c r="G570" s="16"/>
      <c r="I570" s="4">
        <f t="shared" si="73"/>
        <v>0</v>
      </c>
      <c r="J570" s="51">
        <f t="shared" si="74"/>
        <v>0</v>
      </c>
      <c r="K570" s="7">
        <f t="shared" si="70"/>
        <v>0</v>
      </c>
      <c r="O570" s="7" t="str">
        <f t="shared" si="75"/>
        <v>N/A</v>
      </c>
      <c r="Q570" s="18"/>
      <c r="S570" s="9">
        <f t="shared" si="71"/>
        <v>0</v>
      </c>
    </row>
    <row r="571" spans="7:19" ht="13">
      <c r="G571" s="16"/>
      <c r="I571" s="4">
        <f t="shared" si="73"/>
        <v>0</v>
      </c>
      <c r="J571" s="51">
        <f t="shared" si="74"/>
        <v>0</v>
      </c>
      <c r="K571" s="7">
        <f t="shared" si="70"/>
        <v>0</v>
      </c>
      <c r="O571" s="7" t="str">
        <f t="shared" si="75"/>
        <v>N/A</v>
      </c>
      <c r="Q571" s="18"/>
      <c r="S571" s="9">
        <f t="shared" si="71"/>
        <v>0</v>
      </c>
    </row>
    <row r="572" spans="7:19" ht="13">
      <c r="G572" s="16"/>
      <c r="I572" s="4">
        <f t="shared" si="73"/>
        <v>0</v>
      </c>
      <c r="J572" s="51">
        <f t="shared" si="74"/>
        <v>0</v>
      </c>
      <c r="K572" s="7">
        <f t="shared" si="70"/>
        <v>0</v>
      </c>
      <c r="O572" s="7" t="str">
        <f t="shared" si="75"/>
        <v>N/A</v>
      </c>
      <c r="Q572" s="18"/>
      <c r="S572" s="9">
        <f t="shared" si="71"/>
        <v>0</v>
      </c>
    </row>
    <row r="573" spans="7:19" ht="13">
      <c r="G573" s="16"/>
      <c r="I573" s="4">
        <f t="shared" si="73"/>
        <v>0</v>
      </c>
      <c r="J573" s="51">
        <f t="shared" si="74"/>
        <v>0</v>
      </c>
      <c r="K573" s="7">
        <f t="shared" si="70"/>
        <v>0</v>
      </c>
      <c r="O573" s="7" t="str">
        <f t="shared" si="75"/>
        <v>N/A</v>
      </c>
      <c r="Q573" s="18"/>
      <c r="S573" s="9">
        <f t="shared" si="71"/>
        <v>0</v>
      </c>
    </row>
    <row r="574" spans="7:19" ht="13">
      <c r="G574" s="16"/>
      <c r="I574" s="4">
        <f t="shared" si="73"/>
        <v>0</v>
      </c>
      <c r="J574" s="51">
        <f t="shared" si="74"/>
        <v>0</v>
      </c>
      <c r="K574" s="7">
        <f t="shared" si="70"/>
        <v>0</v>
      </c>
      <c r="O574" s="7" t="str">
        <f t="shared" si="75"/>
        <v>N/A</v>
      </c>
      <c r="Q574" s="18"/>
      <c r="S574" s="9">
        <f t="shared" si="71"/>
        <v>0</v>
      </c>
    </row>
    <row r="575" spans="7:19" ht="13">
      <c r="G575" s="16"/>
      <c r="I575" s="4">
        <f t="shared" si="73"/>
        <v>0</v>
      </c>
      <c r="J575" s="51">
        <f t="shared" si="74"/>
        <v>0</v>
      </c>
      <c r="K575" s="7">
        <f t="shared" si="70"/>
        <v>0</v>
      </c>
      <c r="O575" s="7" t="str">
        <f t="shared" si="75"/>
        <v>N/A</v>
      </c>
      <c r="Q575" s="18"/>
      <c r="S575" s="9">
        <f t="shared" si="71"/>
        <v>0</v>
      </c>
    </row>
    <row r="576" spans="7:19" ht="13">
      <c r="G576" s="16"/>
      <c r="I576" s="4">
        <f t="shared" si="73"/>
        <v>0</v>
      </c>
      <c r="J576" s="51">
        <f t="shared" si="74"/>
        <v>0</v>
      </c>
      <c r="K576" s="7">
        <f t="shared" si="70"/>
        <v>0</v>
      </c>
      <c r="O576" s="7" t="str">
        <f t="shared" si="75"/>
        <v>N/A</v>
      </c>
      <c r="Q576" s="18"/>
      <c r="S576" s="9">
        <f t="shared" si="71"/>
        <v>0</v>
      </c>
    </row>
    <row r="577" spans="7:19" ht="13">
      <c r="G577" s="16"/>
      <c r="I577" s="4">
        <f t="shared" si="73"/>
        <v>0</v>
      </c>
      <c r="J577" s="51">
        <f t="shared" si="74"/>
        <v>0</v>
      </c>
      <c r="K577" s="7">
        <f t="shared" si="70"/>
        <v>0</v>
      </c>
      <c r="O577" s="7" t="str">
        <f t="shared" si="75"/>
        <v>N/A</v>
      </c>
      <c r="Q577" s="18"/>
      <c r="S577" s="9">
        <f t="shared" si="71"/>
        <v>0</v>
      </c>
    </row>
    <row r="578" spans="7:19" ht="13">
      <c r="G578" s="16"/>
      <c r="I578" s="4">
        <f t="shared" si="73"/>
        <v>0</v>
      </c>
      <c r="J578" s="51">
        <f t="shared" si="74"/>
        <v>0</v>
      </c>
      <c r="K578" s="7">
        <f t="shared" si="70"/>
        <v>0</v>
      </c>
      <c r="O578" s="7" t="str">
        <f t="shared" si="75"/>
        <v>N/A</v>
      </c>
      <c r="Q578" s="18"/>
      <c r="S578" s="9">
        <f t="shared" si="71"/>
        <v>0</v>
      </c>
    </row>
    <row r="579" spans="7:19" ht="13">
      <c r="G579" s="16"/>
      <c r="I579" s="4">
        <f t="shared" si="73"/>
        <v>0</v>
      </c>
      <c r="J579" s="51">
        <f t="shared" si="74"/>
        <v>0</v>
      </c>
      <c r="K579" s="7">
        <f t="shared" si="70"/>
        <v>0</v>
      </c>
      <c r="O579" s="7" t="str">
        <f t="shared" si="75"/>
        <v>N/A</v>
      </c>
      <c r="Q579" s="18"/>
      <c r="S579" s="9">
        <f t="shared" si="71"/>
        <v>0</v>
      </c>
    </row>
    <row r="580" spans="7:19" ht="13">
      <c r="G580" s="16"/>
      <c r="I580" s="4">
        <f t="shared" si="73"/>
        <v>0</v>
      </c>
      <c r="J580" s="51">
        <f t="shared" si="74"/>
        <v>0</v>
      </c>
      <c r="K580" s="7">
        <f t="shared" si="70"/>
        <v>0</v>
      </c>
      <c r="O580" s="7" t="str">
        <f t="shared" si="75"/>
        <v>N/A</v>
      </c>
      <c r="Q580" s="18"/>
      <c r="S580" s="9">
        <f t="shared" si="71"/>
        <v>0</v>
      </c>
    </row>
    <row r="581" spans="7:19" ht="13">
      <c r="G581" s="16"/>
      <c r="I581" s="4">
        <f t="shared" si="73"/>
        <v>0</v>
      </c>
      <c r="J581" s="51">
        <f t="shared" si="74"/>
        <v>0</v>
      </c>
      <c r="K581" s="7">
        <f t="shared" si="70"/>
        <v>0</v>
      </c>
      <c r="O581" s="7" t="str">
        <f t="shared" si="75"/>
        <v>N/A</v>
      </c>
      <c r="Q581" s="18"/>
      <c r="S581" s="9">
        <f t="shared" si="71"/>
        <v>0</v>
      </c>
    </row>
    <row r="582" spans="7:19" ht="13">
      <c r="G582" s="16"/>
      <c r="I582" s="4">
        <f t="shared" si="73"/>
        <v>0</v>
      </c>
      <c r="J582" s="51">
        <f t="shared" si="74"/>
        <v>0</v>
      </c>
      <c r="K582" s="7">
        <f t="shared" si="70"/>
        <v>0</v>
      </c>
      <c r="O582" s="7" t="str">
        <f t="shared" si="75"/>
        <v>N/A</v>
      </c>
      <c r="Q582" s="18"/>
      <c r="S582" s="9">
        <f t="shared" si="71"/>
        <v>0</v>
      </c>
    </row>
    <row r="583" spans="7:19" ht="13">
      <c r="G583" s="16"/>
      <c r="I583" s="4">
        <f t="shared" si="73"/>
        <v>0</v>
      </c>
      <c r="J583" s="51">
        <f t="shared" si="74"/>
        <v>0</v>
      </c>
      <c r="K583" s="7">
        <f t="shared" si="70"/>
        <v>0</v>
      </c>
      <c r="O583" s="7" t="str">
        <f t="shared" si="75"/>
        <v>N/A</v>
      </c>
      <c r="Q583" s="18"/>
      <c r="S583" s="9">
        <f t="shared" si="71"/>
        <v>0</v>
      </c>
    </row>
    <row r="584" spans="7:19" ht="13">
      <c r="G584" s="16"/>
      <c r="I584" s="4">
        <f t="shared" si="73"/>
        <v>0</v>
      </c>
      <c r="J584" s="51">
        <f t="shared" si="74"/>
        <v>0</v>
      </c>
      <c r="K584" s="7">
        <f t="shared" si="70"/>
        <v>0</v>
      </c>
      <c r="O584" s="7" t="str">
        <f t="shared" si="75"/>
        <v>N/A</v>
      </c>
      <c r="Q584" s="18"/>
      <c r="S584" s="9">
        <f t="shared" si="71"/>
        <v>0</v>
      </c>
    </row>
    <row r="585" spans="7:19" ht="13">
      <c r="G585" s="16"/>
      <c r="I585" s="4">
        <f t="shared" si="73"/>
        <v>0</v>
      </c>
      <c r="J585" s="51">
        <f t="shared" si="74"/>
        <v>0</v>
      </c>
      <c r="K585" s="7">
        <f t="shared" si="70"/>
        <v>0</v>
      </c>
      <c r="O585" s="7" t="str">
        <f t="shared" si="75"/>
        <v>N/A</v>
      </c>
      <c r="Q585" s="18"/>
      <c r="S585" s="9">
        <f t="shared" si="71"/>
        <v>0</v>
      </c>
    </row>
    <row r="586" spans="7:19" ht="13">
      <c r="G586" s="16"/>
      <c r="I586" s="4">
        <f t="shared" si="73"/>
        <v>0</v>
      </c>
      <c r="J586" s="51">
        <f t="shared" si="74"/>
        <v>0</v>
      </c>
      <c r="K586" s="7">
        <f t="shared" si="70"/>
        <v>0</v>
      </c>
      <c r="O586" s="7" t="str">
        <f t="shared" si="75"/>
        <v>N/A</v>
      </c>
      <c r="Q586" s="18"/>
      <c r="S586" s="9">
        <f t="shared" si="71"/>
        <v>0</v>
      </c>
    </row>
    <row r="587" spans="7:19" ht="13">
      <c r="G587" s="16"/>
      <c r="I587" s="4">
        <f t="shared" si="73"/>
        <v>0</v>
      </c>
      <c r="J587" s="51">
        <f t="shared" si="74"/>
        <v>0</v>
      </c>
      <c r="K587" s="7">
        <f>IF(C587&gt;0,C587/D587,0)</f>
        <v>0</v>
      </c>
      <c r="O587" s="7" t="str">
        <f t="shared" si="75"/>
        <v>N/A</v>
      </c>
      <c r="Q587" s="18"/>
      <c r="S587" s="9">
        <f t="shared" si="71"/>
        <v>0</v>
      </c>
    </row>
    <row r="588" spans="7:19" ht="13">
      <c r="G588" s="16"/>
      <c r="I588" s="4">
        <f t="shared" si="73"/>
        <v>0</v>
      </c>
      <c r="J588" s="51">
        <f t="shared" si="74"/>
        <v>0</v>
      </c>
      <c r="K588" s="7">
        <f>IF(C588&gt;0,C588/D588,0)</f>
        <v>0</v>
      </c>
      <c r="O588" s="7" t="str">
        <f t="shared" si="75"/>
        <v>N/A</v>
      </c>
      <c r="Q588" s="18"/>
      <c r="S588" s="9">
        <f t="shared" si="71"/>
        <v>0</v>
      </c>
    </row>
    <row r="589" spans="7:19">
      <c r="G589" s="16"/>
      <c r="O589" s="7" t="str">
        <f t="shared" si="75"/>
        <v>N/A</v>
      </c>
    </row>
    <row r="590" spans="7:19">
      <c r="G590" s="16"/>
      <c r="O590" s="7" t="str">
        <f t="shared" si="75"/>
        <v>N/A</v>
      </c>
    </row>
    <row r="591" spans="7:19">
      <c r="G591" s="16"/>
      <c r="O591" s="7" t="str">
        <f t="shared" si="75"/>
        <v>N/A</v>
      </c>
    </row>
    <row r="592" spans="7:19">
      <c r="G592" s="16"/>
      <c r="O592" s="7" t="str">
        <f t="shared" si="75"/>
        <v>N/A</v>
      </c>
    </row>
    <row r="593" spans="7:15">
      <c r="G593" s="16"/>
      <c r="O593" s="7" t="str">
        <f t="shared" si="75"/>
        <v>N/A</v>
      </c>
    </row>
    <row r="594" spans="7:15">
      <c r="G594" s="16"/>
      <c r="O594" s="7" t="str">
        <f t="shared" si="75"/>
        <v>N/A</v>
      </c>
    </row>
    <row r="595" spans="7:15">
      <c r="G595" s="16"/>
      <c r="O595" s="7" t="str">
        <f t="shared" si="75"/>
        <v>N/A</v>
      </c>
    </row>
    <row r="596" spans="7:15">
      <c r="G596" s="16"/>
      <c r="O596" s="7" t="str">
        <f t="shared" si="75"/>
        <v>N/A</v>
      </c>
    </row>
    <row r="597" spans="7:15">
      <c r="G597" s="16"/>
      <c r="O597" s="7" t="str">
        <f t="shared" si="75"/>
        <v>N/A</v>
      </c>
    </row>
    <row r="598" spans="7:15">
      <c r="G598" s="16"/>
      <c r="O598" s="7" t="str">
        <f t="shared" si="75"/>
        <v>N/A</v>
      </c>
    </row>
    <row r="599" spans="7:15">
      <c r="G599" s="16"/>
      <c r="O599" s="7" t="str">
        <f t="shared" si="75"/>
        <v>N/A</v>
      </c>
    </row>
    <row r="600" spans="7:15">
      <c r="G600" s="16"/>
      <c r="O600" s="7" t="str">
        <f t="shared" si="75"/>
        <v>N/A</v>
      </c>
    </row>
    <row r="601" spans="7:15">
      <c r="G601" s="16"/>
    </row>
    <row r="602" spans="7:15">
      <c r="G602" s="16"/>
    </row>
    <row r="603" spans="7:15">
      <c r="G603" s="16"/>
    </row>
    <row r="604" spans="7:15">
      <c r="G604" s="16"/>
    </row>
    <row r="605" spans="7:15">
      <c r="G605" s="16"/>
    </row>
    <row r="606" spans="7:15">
      <c r="G606" s="16"/>
    </row>
    <row r="607" spans="7:15">
      <c r="G607" s="16"/>
    </row>
    <row r="608" spans="7:15">
      <c r="G608" s="16"/>
    </row>
    <row r="609" spans="7:7">
      <c r="G609" s="16"/>
    </row>
    <row r="610" spans="7:7">
      <c r="G610" s="16"/>
    </row>
    <row r="611" spans="7:7">
      <c r="G611" s="16"/>
    </row>
    <row r="612" spans="7:7">
      <c r="G612" s="16"/>
    </row>
    <row r="613" spans="7:7">
      <c r="G613" s="16"/>
    </row>
    <row r="614" spans="7:7">
      <c r="G614" s="16"/>
    </row>
    <row r="615" spans="7:7">
      <c r="G615" s="16"/>
    </row>
    <row r="616" spans="7:7">
      <c r="G616" s="16"/>
    </row>
    <row r="617" spans="7:7">
      <c r="G617" s="16"/>
    </row>
    <row r="618" spans="7:7">
      <c r="G618" s="16"/>
    </row>
    <row r="619" spans="7:7">
      <c r="G619" s="16"/>
    </row>
    <row r="620" spans="7:7">
      <c r="G620" s="16"/>
    </row>
    <row r="621" spans="7:7">
      <c r="G621" s="16"/>
    </row>
    <row r="622" spans="7:7">
      <c r="G622" s="16"/>
    </row>
    <row r="623" spans="7:7">
      <c r="G623" s="16"/>
    </row>
    <row r="624" spans="7:7">
      <c r="G624" s="16"/>
    </row>
    <row r="625" spans="7:7">
      <c r="G625" s="16"/>
    </row>
    <row r="626" spans="7:7">
      <c r="G626" s="16"/>
    </row>
    <row r="627" spans="7:7">
      <c r="G627" s="16"/>
    </row>
    <row r="628" spans="7:7">
      <c r="G628" s="16"/>
    </row>
    <row r="629" spans="7:7">
      <c r="G629" s="16"/>
    </row>
    <row r="630" spans="7:7">
      <c r="G630" s="16"/>
    </row>
    <row r="631" spans="7:7">
      <c r="G631" s="16"/>
    </row>
    <row r="632" spans="7:7">
      <c r="G632" s="16"/>
    </row>
    <row r="633" spans="7:7">
      <c r="G633" s="16"/>
    </row>
    <row r="634" spans="7:7">
      <c r="G634" s="16"/>
    </row>
    <row r="635" spans="7:7">
      <c r="G635" s="16"/>
    </row>
    <row r="636" spans="7:7">
      <c r="G636" s="16"/>
    </row>
    <row r="637" spans="7:7">
      <c r="G637" s="16"/>
    </row>
    <row r="638" spans="7:7">
      <c r="G638" s="16"/>
    </row>
    <row r="639" spans="7:7">
      <c r="G639" s="16"/>
    </row>
    <row r="640" spans="7:7">
      <c r="G640" s="16"/>
    </row>
    <row r="641" spans="7:7">
      <c r="G641" s="16"/>
    </row>
    <row r="642" spans="7:7">
      <c r="G642" s="16"/>
    </row>
    <row r="643" spans="7:7">
      <c r="G643" s="16"/>
    </row>
    <row r="644" spans="7:7">
      <c r="G644" s="16"/>
    </row>
    <row r="645" spans="7:7">
      <c r="G645" s="16"/>
    </row>
    <row r="646" spans="7:7">
      <c r="G646" s="16"/>
    </row>
    <row r="647" spans="7:7">
      <c r="G647" s="16"/>
    </row>
    <row r="648" spans="7:7">
      <c r="G648" s="16"/>
    </row>
    <row r="649" spans="7:7">
      <c r="G649" s="16"/>
    </row>
    <row r="650" spans="7:7">
      <c r="G650" s="16"/>
    </row>
    <row r="651" spans="7:7">
      <c r="G651" s="16"/>
    </row>
    <row r="652" spans="7:7">
      <c r="G652" s="16"/>
    </row>
    <row r="653" spans="7:7">
      <c r="G653" s="16"/>
    </row>
    <row r="654" spans="7:7">
      <c r="G654" s="16"/>
    </row>
    <row r="655" spans="7:7">
      <c r="G655" s="16"/>
    </row>
    <row r="656" spans="7:7">
      <c r="G656" s="16"/>
    </row>
    <row r="657" spans="7:7">
      <c r="G657" s="16"/>
    </row>
    <row r="658" spans="7:7">
      <c r="G658" s="16"/>
    </row>
    <row r="659" spans="7:7">
      <c r="G659" s="16"/>
    </row>
    <row r="660" spans="7:7">
      <c r="G660" s="16"/>
    </row>
    <row r="661" spans="7:7">
      <c r="G661" s="16"/>
    </row>
    <row r="662" spans="7:7">
      <c r="G662" s="16"/>
    </row>
    <row r="663" spans="7:7">
      <c r="G663" s="16"/>
    </row>
    <row r="664" spans="7:7">
      <c r="G664" s="16"/>
    </row>
    <row r="665" spans="7:7">
      <c r="G665" s="16"/>
    </row>
    <row r="666" spans="7:7">
      <c r="G666" s="16"/>
    </row>
    <row r="667" spans="7:7">
      <c r="G667" s="16"/>
    </row>
    <row r="668" spans="7:7">
      <c r="G668" s="16"/>
    </row>
    <row r="669" spans="7:7">
      <c r="G669" s="16"/>
    </row>
    <row r="670" spans="7:7">
      <c r="G670" s="16"/>
    </row>
    <row r="671" spans="7:7">
      <c r="G671" s="16"/>
    </row>
    <row r="672" spans="7:7">
      <c r="G672" s="16"/>
    </row>
    <row r="673" spans="7:7">
      <c r="G673" s="16"/>
    </row>
    <row r="674" spans="7:7">
      <c r="G674" s="16"/>
    </row>
    <row r="675" spans="7:7">
      <c r="G675" s="16"/>
    </row>
    <row r="676" spans="7:7">
      <c r="G676" s="16"/>
    </row>
    <row r="677" spans="7:7">
      <c r="G677" s="16"/>
    </row>
    <row r="678" spans="7:7">
      <c r="G678" s="16"/>
    </row>
    <row r="679" spans="7:7">
      <c r="G679" s="16"/>
    </row>
    <row r="680" spans="7:7">
      <c r="G680" s="16"/>
    </row>
    <row r="681" spans="7:7">
      <c r="G681" s="16"/>
    </row>
    <row r="682" spans="7:7">
      <c r="G682" s="16"/>
    </row>
    <row r="683" spans="7:7">
      <c r="G683" s="16"/>
    </row>
    <row r="684" spans="7:7">
      <c r="G684" s="16"/>
    </row>
    <row r="685" spans="7:7">
      <c r="G685" s="16"/>
    </row>
    <row r="686" spans="7:7">
      <c r="G686" s="16"/>
    </row>
    <row r="687" spans="7:7">
      <c r="G687" s="16"/>
    </row>
    <row r="688" spans="7:7">
      <c r="G688" s="16"/>
    </row>
    <row r="689" spans="7:7">
      <c r="G689" s="16"/>
    </row>
    <row r="690" spans="7:7">
      <c r="G690" s="16"/>
    </row>
    <row r="691" spans="7:7">
      <c r="G691" s="16"/>
    </row>
    <row r="692" spans="7:7">
      <c r="G692" s="16"/>
    </row>
    <row r="693" spans="7:7">
      <c r="G693" s="16"/>
    </row>
    <row r="694" spans="7:7">
      <c r="G694" s="16"/>
    </row>
    <row r="695" spans="7:7">
      <c r="G695" s="16"/>
    </row>
    <row r="696" spans="7:7">
      <c r="G696" s="16"/>
    </row>
    <row r="697" spans="7:7">
      <c r="G697" s="16"/>
    </row>
    <row r="698" spans="7:7">
      <c r="G698" s="16"/>
    </row>
    <row r="699" spans="7:7">
      <c r="G699" s="16"/>
    </row>
    <row r="700" spans="7:7">
      <c r="G700" s="16"/>
    </row>
    <row r="701" spans="7:7">
      <c r="G701" s="16"/>
    </row>
    <row r="702" spans="7:7">
      <c r="G702" s="16"/>
    </row>
    <row r="703" spans="7:7">
      <c r="G703" s="16"/>
    </row>
    <row r="704" spans="7:7">
      <c r="G704" s="16"/>
    </row>
    <row r="705" spans="7:7">
      <c r="G705" s="16"/>
    </row>
    <row r="706" spans="7:7">
      <c r="G706" s="16"/>
    </row>
    <row r="707" spans="7:7">
      <c r="G707" s="16"/>
    </row>
    <row r="708" spans="7:7">
      <c r="G708" s="16"/>
    </row>
  </sheetData>
  <mergeCells count="2">
    <mergeCell ref="N1:O1"/>
    <mergeCell ref="N22:O22"/>
  </mergeCells>
  <conditionalFormatting sqref="C107:C588 C2:C105">
    <cfRule type="expression" dxfId="5" priority="1" stopIfTrue="1">
      <formula>ABS(C2-J2)&gt;2</formula>
    </cfRule>
  </conditionalFormatting>
  <conditionalFormatting sqref="F2:F473">
    <cfRule type="cellIs" dxfId="4" priority="2" stopIfTrue="1" operator="notBetween">
      <formula>$E2*$D2*0.99</formula>
      <formula>$E2*$D2*1.01</formula>
    </cfRule>
  </conditionalFormatting>
  <pageMargins left="0.75" right="0.75" top="0.5" bottom="1" header="0.5" footer="0.5"/>
  <pageSetup orientation="portrait" horizontalDpi="4294967292" verticalDpi="4294967292"/>
  <ignoredErrors>
    <ignoredError sqref="Q132:Q135" emptyCellReference="1"/>
    <ignoredError sqref="O219" evalError="1"/>
  </ignoredErrors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18"/>
  <sheetViews>
    <sheetView showRuler="0" topLeftCell="A31" workbookViewId="0">
      <selection activeCell="D105" sqref="D105"/>
    </sheetView>
  </sheetViews>
  <sheetFormatPr baseColWidth="10" defaultRowHeight="13" x14ac:dyDescent="0"/>
  <cols>
    <col min="2" max="2" width="11.140625" style="2" bestFit="1" customWidth="1"/>
    <col min="3" max="3" width="40.7109375" customWidth="1"/>
    <col min="4" max="4" width="9.85546875" style="18" customWidth="1"/>
  </cols>
  <sheetData>
    <row r="1" spans="1:10">
      <c r="A1" t="s">
        <v>192</v>
      </c>
      <c r="B1" s="2" t="s">
        <v>107</v>
      </c>
      <c r="C1" t="s">
        <v>108</v>
      </c>
      <c r="D1" s="18" t="s">
        <v>166</v>
      </c>
      <c r="G1" t="s">
        <v>224</v>
      </c>
      <c r="H1">
        <v>74899</v>
      </c>
      <c r="I1" t="s">
        <v>218</v>
      </c>
    </row>
    <row r="2" spans="1:10">
      <c r="A2" s="1">
        <v>38542</v>
      </c>
      <c r="B2" s="2">
        <v>20109.5</v>
      </c>
      <c r="C2" t="s">
        <v>172</v>
      </c>
      <c r="D2" s="18">
        <v>21515</v>
      </c>
      <c r="H2">
        <v>44.1</v>
      </c>
      <c r="I2" t="s">
        <v>225</v>
      </c>
    </row>
    <row r="3" spans="1:10">
      <c r="A3" s="1">
        <v>38552</v>
      </c>
      <c r="B3" s="2">
        <v>1660.45</v>
      </c>
      <c r="C3" t="s">
        <v>174</v>
      </c>
      <c r="D3" s="18">
        <v>25000</v>
      </c>
      <c r="H3">
        <v>233</v>
      </c>
      <c r="I3" t="s">
        <v>198</v>
      </c>
    </row>
    <row r="4" spans="1:10">
      <c r="A4" s="1">
        <v>38555</v>
      </c>
      <c r="B4" s="2">
        <v>21</v>
      </c>
      <c r="C4" t="s">
        <v>171</v>
      </c>
      <c r="D4" s="18">
        <v>25200</v>
      </c>
      <c r="H4" s="1">
        <v>39150</v>
      </c>
      <c r="I4" t="s">
        <v>18</v>
      </c>
    </row>
    <row r="5" spans="1:10">
      <c r="A5" s="1">
        <v>38607</v>
      </c>
      <c r="B5" s="2">
        <v>10</v>
      </c>
      <c r="C5" t="s">
        <v>170</v>
      </c>
      <c r="D5" s="18">
        <v>29149</v>
      </c>
      <c r="F5" s="47">
        <v>39197</v>
      </c>
      <c r="G5" t="s">
        <v>140</v>
      </c>
      <c r="H5" s="2">
        <v>34.44</v>
      </c>
      <c r="I5" t="s">
        <v>141</v>
      </c>
      <c r="J5" t="s">
        <v>142</v>
      </c>
    </row>
    <row r="6" spans="1:10">
      <c r="A6" s="1">
        <v>38607</v>
      </c>
      <c r="B6" s="2">
        <v>65</v>
      </c>
      <c r="C6" t="s">
        <v>169</v>
      </c>
      <c r="D6" s="18">
        <v>29149</v>
      </c>
      <c r="F6" s="47">
        <v>39203</v>
      </c>
      <c r="G6" t="s">
        <v>140</v>
      </c>
      <c r="H6" s="2">
        <v>16.12</v>
      </c>
      <c r="J6" t="s">
        <v>60</v>
      </c>
    </row>
    <row r="7" spans="1:10">
      <c r="A7" s="1">
        <v>38613</v>
      </c>
      <c r="B7" s="2">
        <v>17.350000000000001</v>
      </c>
      <c r="C7" t="s">
        <v>167</v>
      </c>
      <c r="D7" s="18">
        <v>29500</v>
      </c>
      <c r="F7" s="47">
        <v>39207</v>
      </c>
      <c r="G7" t="s">
        <v>140</v>
      </c>
      <c r="H7" s="2">
        <v>20.09</v>
      </c>
    </row>
    <row r="8" spans="1:10">
      <c r="A8" s="1">
        <v>38670</v>
      </c>
      <c r="B8" s="2">
        <v>10.64</v>
      </c>
      <c r="C8" t="s">
        <v>116</v>
      </c>
      <c r="D8" s="18">
        <v>35500</v>
      </c>
      <c r="F8" s="1">
        <v>39209</v>
      </c>
      <c r="G8" t="s">
        <v>140</v>
      </c>
      <c r="H8" s="2">
        <v>19</v>
      </c>
    </row>
    <row r="9" spans="1:10">
      <c r="A9" s="1">
        <v>38730</v>
      </c>
      <c r="B9" s="2">
        <v>14.95</v>
      </c>
      <c r="C9" t="s">
        <v>68</v>
      </c>
      <c r="D9" s="19">
        <v>40115</v>
      </c>
      <c r="F9" s="47">
        <v>39210</v>
      </c>
      <c r="G9" t="s">
        <v>140</v>
      </c>
      <c r="H9" s="2">
        <v>36.53</v>
      </c>
    </row>
    <row r="10" spans="1:10">
      <c r="A10" s="1">
        <v>38749</v>
      </c>
      <c r="B10" s="2">
        <v>14.95</v>
      </c>
      <c r="C10" t="s">
        <v>130</v>
      </c>
      <c r="D10" s="19">
        <v>42400</v>
      </c>
      <c r="F10" s="47">
        <v>39214</v>
      </c>
      <c r="G10" t="s">
        <v>140</v>
      </c>
      <c r="H10" s="2">
        <v>12.22</v>
      </c>
    </row>
    <row r="11" spans="1:10">
      <c r="A11" s="33">
        <v>38824</v>
      </c>
      <c r="B11" s="2">
        <v>8</v>
      </c>
      <c r="C11" t="s">
        <v>262</v>
      </c>
      <c r="D11" s="19">
        <v>48852</v>
      </c>
      <c r="F11" s="47">
        <v>39217</v>
      </c>
      <c r="G11" t="s">
        <v>140</v>
      </c>
      <c r="H11" s="2">
        <v>12.22</v>
      </c>
    </row>
    <row r="12" spans="1:10">
      <c r="A12" s="1">
        <v>38878</v>
      </c>
      <c r="B12" s="2">
        <f>E12+F12</f>
        <v>532.96</v>
      </c>
      <c r="C12" t="s">
        <v>263</v>
      </c>
      <c r="D12" s="19">
        <v>53361</v>
      </c>
      <c r="E12" s="17">
        <v>463.36</v>
      </c>
      <c r="F12">
        <v>69.599999999999994</v>
      </c>
    </row>
    <row r="13" spans="1:10">
      <c r="A13" s="1">
        <v>38895</v>
      </c>
      <c r="B13" s="2">
        <v>-82.5</v>
      </c>
      <c r="C13" t="s">
        <v>97</v>
      </c>
      <c r="D13" s="19">
        <v>54669</v>
      </c>
      <c r="F13" s="47">
        <v>39220</v>
      </c>
      <c r="G13" t="s">
        <v>140</v>
      </c>
      <c r="H13" s="2">
        <v>6.03</v>
      </c>
    </row>
    <row r="14" spans="1:10">
      <c r="A14" s="1">
        <v>38919</v>
      </c>
      <c r="B14" s="2">
        <v>25.91</v>
      </c>
      <c r="C14" t="s">
        <v>49</v>
      </c>
      <c r="D14" s="19">
        <v>56150</v>
      </c>
      <c r="F14" s="48">
        <v>39223</v>
      </c>
      <c r="G14" t="s">
        <v>140</v>
      </c>
      <c r="H14" s="49">
        <v>8</v>
      </c>
    </row>
    <row r="15" spans="1:10">
      <c r="A15" s="1">
        <v>38952</v>
      </c>
      <c r="B15" s="2">
        <v>50</v>
      </c>
      <c r="C15" t="s">
        <v>169</v>
      </c>
      <c r="D15" s="19">
        <v>57552</v>
      </c>
      <c r="F15" s="47">
        <v>39224</v>
      </c>
      <c r="G15" t="s">
        <v>140</v>
      </c>
      <c r="H15" s="2">
        <v>6</v>
      </c>
    </row>
    <row r="16" spans="1:10">
      <c r="A16" s="1">
        <v>38956</v>
      </c>
      <c r="B16" s="2">
        <v>199.18</v>
      </c>
      <c r="C16" t="s">
        <v>245</v>
      </c>
      <c r="D16" s="19">
        <v>57820</v>
      </c>
      <c r="F16" s="1">
        <v>39261</v>
      </c>
      <c r="G16" t="s">
        <v>237</v>
      </c>
      <c r="H16" s="2">
        <v>17.93</v>
      </c>
    </row>
    <row r="17" spans="1:8">
      <c r="A17" s="1">
        <v>38966</v>
      </c>
      <c r="B17" s="2">
        <v>11</v>
      </c>
      <c r="C17" t="s">
        <v>170</v>
      </c>
      <c r="D17" s="19">
        <v>58529</v>
      </c>
      <c r="H17" s="2"/>
    </row>
    <row r="18" spans="1:8">
      <c r="A18" s="1">
        <v>38966</v>
      </c>
      <c r="B18" s="2">
        <v>22</v>
      </c>
      <c r="C18" t="s">
        <v>167</v>
      </c>
      <c r="D18" s="19">
        <v>58530</v>
      </c>
      <c r="H18" s="2"/>
    </row>
    <row r="19" spans="1:8">
      <c r="A19" s="1">
        <v>39003</v>
      </c>
      <c r="B19" s="36">
        <v>-331</v>
      </c>
      <c r="C19" t="s">
        <v>25</v>
      </c>
      <c r="D19" s="19">
        <v>62000</v>
      </c>
      <c r="H19" s="2"/>
    </row>
    <row r="20" spans="1:8">
      <c r="A20" s="1">
        <v>39005</v>
      </c>
      <c r="B20" s="2">
        <v>19.350000000000001</v>
      </c>
      <c r="C20" t="s">
        <v>62</v>
      </c>
      <c r="D20" s="19">
        <v>62200</v>
      </c>
      <c r="H20" s="2"/>
    </row>
    <row r="21" spans="1:8">
      <c r="A21" s="1">
        <v>39016</v>
      </c>
      <c r="B21" s="2">
        <v>-45</v>
      </c>
      <c r="C21" t="s">
        <v>246</v>
      </c>
      <c r="D21" s="19">
        <v>62800</v>
      </c>
      <c r="H21" s="2"/>
    </row>
    <row r="22" spans="1:8">
      <c r="A22" s="1">
        <v>39022</v>
      </c>
      <c r="B22" s="2">
        <v>-95</v>
      </c>
      <c r="C22" t="s">
        <v>247</v>
      </c>
      <c r="D22" s="19">
        <v>63300</v>
      </c>
      <c r="H22" s="2"/>
    </row>
    <row r="23" spans="1:8">
      <c r="A23" s="1">
        <v>39061</v>
      </c>
      <c r="B23" s="2">
        <v>20</v>
      </c>
      <c r="C23" t="s">
        <v>235</v>
      </c>
      <c r="D23" s="19">
        <v>66688</v>
      </c>
      <c r="H23" s="2"/>
    </row>
    <row r="24" spans="1:8">
      <c r="A24" s="1">
        <v>39123</v>
      </c>
      <c r="B24">
        <v>18.989999999999998</v>
      </c>
      <c r="C24" t="s">
        <v>187</v>
      </c>
      <c r="D24" s="18">
        <v>71311</v>
      </c>
      <c r="H24" s="2"/>
    </row>
    <row r="25" spans="1:8">
      <c r="A25" s="1">
        <v>39140</v>
      </c>
      <c r="B25" s="2">
        <v>16.04</v>
      </c>
      <c r="C25" t="s">
        <v>136</v>
      </c>
      <c r="D25" s="19">
        <v>72550</v>
      </c>
      <c r="H25" s="2"/>
    </row>
    <row r="26" spans="1:8">
      <c r="A26" s="1">
        <v>39257</v>
      </c>
      <c r="B26" s="2">
        <v>20</v>
      </c>
      <c r="C26" t="s">
        <v>235</v>
      </c>
      <c r="D26" s="19">
        <v>78322</v>
      </c>
      <c r="H26" s="2"/>
    </row>
    <row r="27" spans="1:8">
      <c r="A27" s="1">
        <v>39301</v>
      </c>
      <c r="B27" s="2">
        <v>13.05</v>
      </c>
      <c r="C27" t="s">
        <v>56</v>
      </c>
      <c r="D27" s="19">
        <v>82500</v>
      </c>
      <c r="H27" s="2"/>
    </row>
    <row r="28" spans="1:8">
      <c r="A28" s="1">
        <v>39326</v>
      </c>
      <c r="B28" s="2">
        <v>21</v>
      </c>
      <c r="C28" t="s">
        <v>171</v>
      </c>
      <c r="D28" s="19">
        <v>84050</v>
      </c>
      <c r="H28" s="2"/>
    </row>
    <row r="29" spans="1:8">
      <c r="A29" s="1">
        <v>39341</v>
      </c>
      <c r="B29" s="2">
        <v>47.2</v>
      </c>
      <c r="C29" t="s">
        <v>21</v>
      </c>
      <c r="D29" s="19">
        <v>85245</v>
      </c>
      <c r="H29" s="2"/>
    </row>
    <row r="30" spans="1:8">
      <c r="A30" s="1">
        <v>39343</v>
      </c>
      <c r="B30" s="2">
        <v>33.299999999999997</v>
      </c>
      <c r="C30" t="s">
        <v>22</v>
      </c>
      <c r="D30" s="19">
        <v>85300</v>
      </c>
      <c r="H30" s="2"/>
    </row>
    <row r="31" spans="1:8">
      <c r="A31" s="1">
        <v>39345</v>
      </c>
      <c r="B31" s="2">
        <v>10</v>
      </c>
      <c r="C31" t="s">
        <v>170</v>
      </c>
      <c r="D31" s="19">
        <v>85558</v>
      </c>
      <c r="H31" s="2"/>
    </row>
    <row r="32" spans="1:8">
      <c r="A32" s="1">
        <v>39359</v>
      </c>
      <c r="B32" s="2">
        <v>9</v>
      </c>
      <c r="C32" t="s">
        <v>262</v>
      </c>
      <c r="D32" s="19">
        <v>86734</v>
      </c>
      <c r="H32" s="2"/>
    </row>
    <row r="33" spans="1:4">
      <c r="A33" s="1">
        <v>39405</v>
      </c>
      <c r="B33" s="2">
        <v>35.85</v>
      </c>
      <c r="C33" t="s">
        <v>48</v>
      </c>
      <c r="D33" s="19">
        <v>91100</v>
      </c>
    </row>
    <row r="34" spans="1:4">
      <c r="A34" s="1">
        <v>39423</v>
      </c>
      <c r="B34" s="2">
        <v>170</v>
      </c>
      <c r="C34" t="s">
        <v>132</v>
      </c>
      <c r="D34" s="19">
        <v>92432</v>
      </c>
    </row>
    <row r="35" spans="1:4">
      <c r="A35" s="1">
        <v>39428</v>
      </c>
      <c r="B35" s="2">
        <v>-300</v>
      </c>
      <c r="C35" t="s">
        <v>185</v>
      </c>
      <c r="D35" s="19">
        <v>93000</v>
      </c>
    </row>
    <row r="36" spans="1:4">
      <c r="A36" s="1">
        <v>39429</v>
      </c>
      <c r="B36" s="2">
        <v>20.350000000000001</v>
      </c>
      <c r="C36" t="s">
        <v>173</v>
      </c>
      <c r="D36" s="19">
        <v>93100</v>
      </c>
    </row>
    <row r="37" spans="1:4">
      <c r="A37" s="1">
        <v>39478</v>
      </c>
      <c r="B37" s="2">
        <v>7.56</v>
      </c>
      <c r="C37" t="s">
        <v>31</v>
      </c>
      <c r="D37" s="19">
        <v>96860</v>
      </c>
    </row>
    <row r="38" spans="1:4">
      <c r="A38" s="1">
        <v>39485</v>
      </c>
      <c r="B38" s="2">
        <v>8.5500000000000007</v>
      </c>
      <c r="C38" t="s">
        <v>187</v>
      </c>
      <c r="D38" s="19">
        <v>97480</v>
      </c>
    </row>
    <row r="39" spans="1:4">
      <c r="A39" s="1">
        <v>39520</v>
      </c>
      <c r="B39" s="2">
        <v>5.43</v>
      </c>
      <c r="C39" t="s">
        <v>127</v>
      </c>
      <c r="D39" s="19">
        <v>99900</v>
      </c>
    </row>
    <row r="40" spans="1:4">
      <c r="A40" s="1">
        <v>39521</v>
      </c>
      <c r="B40" s="2">
        <v>7.56</v>
      </c>
      <c r="C40" t="s">
        <v>221</v>
      </c>
      <c r="D40" s="19">
        <v>99942</v>
      </c>
    </row>
    <row r="41" spans="1:4">
      <c r="A41" s="1">
        <v>39523</v>
      </c>
      <c r="B41" s="2">
        <v>131.19</v>
      </c>
      <c r="C41" t="s">
        <v>115</v>
      </c>
      <c r="D41" s="19">
        <v>99987</v>
      </c>
    </row>
    <row r="42" spans="1:4">
      <c r="A42" s="1">
        <v>39530</v>
      </c>
      <c r="B42" s="2">
        <v>65</v>
      </c>
      <c r="C42" t="s">
        <v>134</v>
      </c>
      <c r="D42" s="19">
        <v>100580</v>
      </c>
    </row>
    <row r="43" spans="1:4">
      <c r="A43" s="1">
        <v>39537</v>
      </c>
      <c r="B43" s="2">
        <v>7.55</v>
      </c>
      <c r="C43" t="s">
        <v>128</v>
      </c>
      <c r="D43" s="19">
        <v>101500</v>
      </c>
    </row>
    <row r="44" spans="1:4">
      <c r="A44" s="1">
        <v>39548</v>
      </c>
      <c r="B44" s="2">
        <v>16.36</v>
      </c>
      <c r="C44" t="s">
        <v>213</v>
      </c>
      <c r="D44" s="19">
        <v>102200</v>
      </c>
    </row>
    <row r="45" spans="1:4">
      <c r="A45" s="1">
        <v>39568</v>
      </c>
      <c r="B45" s="2">
        <v>12.95</v>
      </c>
      <c r="C45" t="s">
        <v>187</v>
      </c>
      <c r="D45" s="19">
        <v>104000</v>
      </c>
    </row>
    <row r="46" spans="1:4">
      <c r="A46" s="1">
        <v>39638</v>
      </c>
      <c r="B46" s="2">
        <v>4.8899999999999997</v>
      </c>
      <c r="C46" t="s">
        <v>133</v>
      </c>
      <c r="D46" s="19">
        <v>109111</v>
      </c>
    </row>
    <row r="47" spans="1:4">
      <c r="A47" s="1">
        <v>39719</v>
      </c>
      <c r="B47" s="2">
        <f>41.4+14.35+17.55+21.2</f>
        <v>94.5</v>
      </c>
      <c r="C47" t="s">
        <v>169</v>
      </c>
      <c r="D47" s="19">
        <v>114585</v>
      </c>
    </row>
    <row r="48" spans="1:4">
      <c r="A48" s="1">
        <v>39719</v>
      </c>
      <c r="B48" s="2">
        <v>21</v>
      </c>
      <c r="C48" t="s">
        <v>171</v>
      </c>
      <c r="D48" s="19">
        <v>114583</v>
      </c>
    </row>
    <row r="49" spans="1:6">
      <c r="A49" s="59">
        <v>39721</v>
      </c>
      <c r="B49" s="58">
        <v>11.55</v>
      </c>
      <c r="C49" s="60" t="s">
        <v>170</v>
      </c>
      <c r="D49" s="19">
        <v>114703</v>
      </c>
    </row>
    <row r="50" spans="1:6">
      <c r="A50" s="59">
        <v>39782</v>
      </c>
      <c r="B50" s="2">
        <v>24.13</v>
      </c>
      <c r="C50" s="60" t="s">
        <v>214</v>
      </c>
      <c r="D50" s="19">
        <v>120630</v>
      </c>
    </row>
    <row r="51" spans="1:6">
      <c r="A51" s="59">
        <v>39800</v>
      </c>
      <c r="B51" s="2">
        <v>-208.68</v>
      </c>
      <c r="C51" s="60" t="s">
        <v>24</v>
      </c>
      <c r="D51" s="19">
        <v>122222</v>
      </c>
    </row>
    <row r="52" spans="1:6">
      <c r="A52" s="59">
        <v>39807</v>
      </c>
      <c r="B52" s="2">
        <v>-10</v>
      </c>
      <c r="C52" s="60" t="s">
        <v>200</v>
      </c>
      <c r="D52" s="19">
        <v>122600</v>
      </c>
    </row>
    <row r="53" spans="1:6">
      <c r="A53" s="59">
        <v>39850</v>
      </c>
      <c r="B53" s="2">
        <v>7</v>
      </c>
      <c r="C53" s="60" t="s">
        <v>31</v>
      </c>
      <c r="D53" s="19">
        <v>126545</v>
      </c>
    </row>
    <row r="54" spans="1:6">
      <c r="A54" s="59">
        <v>39852</v>
      </c>
      <c r="B54" s="2">
        <f>E54+F54</f>
        <v>477.6</v>
      </c>
      <c r="C54" s="60" t="s">
        <v>263</v>
      </c>
      <c r="D54" s="19">
        <v>127000</v>
      </c>
      <c r="E54" s="2">
        <v>395.74</v>
      </c>
      <c r="F54" s="2">
        <v>81.86</v>
      </c>
    </row>
    <row r="55" spans="1:6">
      <c r="A55" s="59">
        <v>39858</v>
      </c>
      <c r="B55" s="2">
        <v>22.66</v>
      </c>
      <c r="C55" s="60" t="s">
        <v>241</v>
      </c>
      <c r="D55" s="19">
        <v>128780</v>
      </c>
    </row>
    <row r="56" spans="1:6">
      <c r="A56" s="59">
        <v>39866</v>
      </c>
      <c r="B56" s="2">
        <v>11</v>
      </c>
      <c r="C56" s="60" t="s">
        <v>38</v>
      </c>
      <c r="D56" s="19">
        <v>130000</v>
      </c>
    </row>
    <row r="57" spans="1:6">
      <c r="A57" s="59">
        <v>39868</v>
      </c>
      <c r="B57" s="2">
        <v>-290.98</v>
      </c>
      <c r="C57" s="60" t="s">
        <v>53</v>
      </c>
      <c r="D57" s="19">
        <v>126000</v>
      </c>
    </row>
    <row r="58" spans="1:6">
      <c r="A58" s="59">
        <v>39871</v>
      </c>
      <c r="B58" s="2">
        <v>24.9</v>
      </c>
      <c r="C58" s="60" t="s">
        <v>54</v>
      </c>
      <c r="D58" s="19">
        <v>131000</v>
      </c>
    </row>
    <row r="59" spans="1:6">
      <c r="A59" s="59">
        <v>39873</v>
      </c>
      <c r="B59" s="2">
        <v>9.17</v>
      </c>
      <c r="C59" s="60" t="s">
        <v>211</v>
      </c>
      <c r="D59" s="19">
        <v>130637</v>
      </c>
    </row>
    <row r="60" spans="1:6">
      <c r="A60" s="59">
        <v>39873</v>
      </c>
      <c r="B60" s="2">
        <v>25</v>
      </c>
      <c r="C60" s="60" t="s">
        <v>197</v>
      </c>
      <c r="D60" s="19">
        <v>130637</v>
      </c>
    </row>
    <row r="61" spans="1:6">
      <c r="A61" s="59">
        <v>39874</v>
      </c>
      <c r="B61" s="2">
        <v>40.18</v>
      </c>
      <c r="C61" s="60" t="s">
        <v>253</v>
      </c>
      <c r="D61" s="19">
        <v>130367</v>
      </c>
    </row>
    <row r="62" spans="1:6">
      <c r="A62" s="59">
        <v>39901</v>
      </c>
      <c r="B62" s="2">
        <v>11</v>
      </c>
      <c r="C62" s="60" t="s">
        <v>262</v>
      </c>
      <c r="D62" s="19">
        <v>133650</v>
      </c>
    </row>
    <row r="63" spans="1:6">
      <c r="A63" s="59">
        <v>39923</v>
      </c>
      <c r="B63" s="2">
        <v>7</v>
      </c>
      <c r="C63" s="60" t="s">
        <v>262</v>
      </c>
      <c r="D63" s="19">
        <v>135500</v>
      </c>
    </row>
    <row r="64" spans="1:6">
      <c r="A64" s="59">
        <v>39927</v>
      </c>
      <c r="B64" s="2">
        <v>-390.42</v>
      </c>
      <c r="C64" s="60" t="s">
        <v>28</v>
      </c>
      <c r="D64" s="19">
        <v>135400</v>
      </c>
    </row>
    <row r="65" spans="1:8">
      <c r="A65" s="59">
        <v>39939</v>
      </c>
      <c r="B65" s="2">
        <v>7</v>
      </c>
      <c r="C65" s="60" t="s">
        <v>31</v>
      </c>
      <c r="D65" s="19">
        <v>137000</v>
      </c>
    </row>
    <row r="66" spans="1:8">
      <c r="A66" s="59">
        <v>39942</v>
      </c>
      <c r="B66" s="2">
        <v>60</v>
      </c>
      <c r="C66" s="60" t="s">
        <v>29</v>
      </c>
      <c r="D66" s="19">
        <v>137382</v>
      </c>
    </row>
    <row r="67" spans="1:8">
      <c r="A67" s="59">
        <v>40016</v>
      </c>
      <c r="B67" s="2">
        <v>7</v>
      </c>
      <c r="C67" s="60" t="s">
        <v>31</v>
      </c>
      <c r="D67" s="19">
        <v>144000</v>
      </c>
    </row>
    <row r="68" spans="1:8">
      <c r="A68" s="59">
        <v>40055</v>
      </c>
      <c r="B68" s="2">
        <v>30</v>
      </c>
      <c r="C68" s="60" t="s">
        <v>131</v>
      </c>
      <c r="D68" s="19">
        <v>147171</v>
      </c>
    </row>
    <row r="69" spans="1:8">
      <c r="A69" s="59">
        <v>40057</v>
      </c>
      <c r="B69" s="2">
        <v>5</v>
      </c>
      <c r="C69" s="60" t="s">
        <v>31</v>
      </c>
      <c r="D69" s="19">
        <v>147200</v>
      </c>
    </row>
    <row r="70" spans="1:8">
      <c r="A70" s="59">
        <v>40065</v>
      </c>
      <c r="B70" s="2">
        <v>2.7</v>
      </c>
      <c r="C70" s="60" t="s">
        <v>190</v>
      </c>
      <c r="D70" s="19">
        <v>147800</v>
      </c>
    </row>
    <row r="71" spans="1:8">
      <c r="A71" s="59">
        <v>40076</v>
      </c>
      <c r="B71" s="2">
        <v>790.24</v>
      </c>
      <c r="C71" s="60" t="s">
        <v>71</v>
      </c>
      <c r="D71" s="19">
        <v>148997</v>
      </c>
    </row>
    <row r="72" spans="1:8">
      <c r="A72" s="59">
        <v>40090</v>
      </c>
      <c r="B72" s="2">
        <v>-171.2</v>
      </c>
      <c r="C72" s="60" t="s">
        <v>80</v>
      </c>
      <c r="D72" s="19">
        <v>150500</v>
      </c>
    </row>
    <row r="73" spans="1:8">
      <c r="A73" s="59">
        <v>40091</v>
      </c>
      <c r="B73" s="2">
        <v>60</v>
      </c>
      <c r="C73" s="60" t="s">
        <v>79</v>
      </c>
      <c r="D73" s="19">
        <v>150571</v>
      </c>
    </row>
    <row r="74" spans="1:8">
      <c r="A74" s="59">
        <v>40101</v>
      </c>
      <c r="B74" s="2">
        <v>0</v>
      </c>
      <c r="C74" s="60" t="s">
        <v>82</v>
      </c>
      <c r="D74" s="19">
        <v>151430</v>
      </c>
    </row>
    <row r="75" spans="1:8">
      <c r="A75" s="59">
        <v>40114</v>
      </c>
      <c r="B75" s="2">
        <v>11.55</v>
      </c>
      <c r="C75" s="60" t="s">
        <v>170</v>
      </c>
      <c r="D75" s="19">
        <v>152690</v>
      </c>
    </row>
    <row r="76" spans="1:8">
      <c r="A76" s="59">
        <v>40164</v>
      </c>
      <c r="B76" s="2">
        <v>5.43</v>
      </c>
      <c r="C76" s="60" t="s">
        <v>148</v>
      </c>
      <c r="D76" s="19">
        <v>156550</v>
      </c>
    </row>
    <row r="77" spans="1:8">
      <c r="A77" s="59">
        <v>40168</v>
      </c>
      <c r="B77" s="2">
        <v>9</v>
      </c>
      <c r="C77" s="60" t="s">
        <v>149</v>
      </c>
      <c r="D77" s="19">
        <v>157045</v>
      </c>
    </row>
    <row r="78" spans="1:8">
      <c r="A78" s="59">
        <v>40242</v>
      </c>
      <c r="B78" s="2">
        <v>9</v>
      </c>
      <c r="C78" s="60" t="s">
        <v>31</v>
      </c>
      <c r="D78" s="19">
        <v>162500</v>
      </c>
    </row>
    <row r="79" spans="1:8">
      <c r="A79" s="59">
        <v>40246</v>
      </c>
      <c r="B79" s="2">
        <v>-288.39999999999998</v>
      </c>
      <c r="C79" s="60" t="s">
        <v>229</v>
      </c>
      <c r="D79" s="19">
        <v>163000</v>
      </c>
    </row>
    <row r="80" spans="1:8">
      <c r="A80" s="98">
        <v>40249</v>
      </c>
      <c r="B80" s="58">
        <v>561.25</v>
      </c>
      <c r="C80" s="60" t="s">
        <v>230</v>
      </c>
      <c r="D80" s="19">
        <v>163150</v>
      </c>
      <c r="F80" s="99" t="s">
        <v>231</v>
      </c>
      <c r="G80" t="s">
        <v>237</v>
      </c>
      <c r="H80" s="2">
        <f>16.01+20</f>
        <v>36.010000000000005</v>
      </c>
    </row>
    <row r="81" spans="1:4">
      <c r="A81" s="98">
        <v>40278</v>
      </c>
      <c r="B81" s="58">
        <v>558.34</v>
      </c>
      <c r="C81" s="60" t="s">
        <v>232</v>
      </c>
      <c r="D81" s="19">
        <v>166063</v>
      </c>
    </row>
    <row r="82" spans="1:4">
      <c r="A82" s="98">
        <v>40282</v>
      </c>
      <c r="B82" s="58">
        <v>11</v>
      </c>
      <c r="C82" s="60" t="s">
        <v>233</v>
      </c>
      <c r="D82" s="19">
        <v>166467</v>
      </c>
    </row>
    <row r="83" spans="1:4">
      <c r="A83" s="98">
        <v>40305</v>
      </c>
      <c r="B83" s="58">
        <v>53</v>
      </c>
      <c r="C83" s="60" t="s">
        <v>70</v>
      </c>
      <c r="D83" s="19">
        <v>168143</v>
      </c>
    </row>
    <row r="84" spans="1:4">
      <c r="A84" s="98">
        <v>40324</v>
      </c>
      <c r="B84" s="58">
        <v>67.489999999999995</v>
      </c>
      <c r="C84" s="60" t="s">
        <v>73</v>
      </c>
      <c r="D84" s="19">
        <v>170000</v>
      </c>
    </row>
    <row r="85" spans="1:4">
      <c r="A85" s="98">
        <v>40326</v>
      </c>
      <c r="B85" s="58">
        <v>50.95</v>
      </c>
      <c r="C85" s="60" t="s">
        <v>74</v>
      </c>
      <c r="D85" s="19">
        <v>170125</v>
      </c>
    </row>
    <row r="86" spans="1:4">
      <c r="A86" s="98">
        <v>40459</v>
      </c>
      <c r="B86" s="58">
        <v>9</v>
      </c>
      <c r="C86" s="60" t="s">
        <v>149</v>
      </c>
      <c r="D86" s="19">
        <v>179904</v>
      </c>
    </row>
    <row r="87" spans="1:4">
      <c r="A87" s="98">
        <v>40461</v>
      </c>
      <c r="B87" s="58">
        <v>100.16</v>
      </c>
      <c r="C87" s="60" t="s">
        <v>260</v>
      </c>
      <c r="D87" s="19">
        <v>179994</v>
      </c>
    </row>
    <row r="88" spans="1:4">
      <c r="A88" s="98">
        <v>40461</v>
      </c>
      <c r="B88" s="58">
        <f>(7.15+(121.4/4)+21.7+14.5+15.9+34.85)*1.1559</f>
        <v>143.851755</v>
      </c>
      <c r="C88" s="60" t="s">
        <v>261</v>
      </c>
      <c r="D88" s="19">
        <v>179994</v>
      </c>
    </row>
    <row r="89" spans="1:4">
      <c r="A89" s="98">
        <v>40468</v>
      </c>
      <c r="B89" s="58">
        <v>58.79</v>
      </c>
      <c r="C89" s="60" t="s">
        <v>245</v>
      </c>
      <c r="D89" s="19">
        <v>180159</v>
      </c>
    </row>
    <row r="90" spans="1:4">
      <c r="A90" s="98">
        <v>40338</v>
      </c>
      <c r="B90" s="58">
        <v>7</v>
      </c>
      <c r="C90" s="60" t="s">
        <v>262</v>
      </c>
      <c r="D90" s="19">
        <v>171000</v>
      </c>
    </row>
    <row r="91" spans="1:4">
      <c r="A91" s="98">
        <v>40895</v>
      </c>
      <c r="B91" s="58">
        <v>9</v>
      </c>
      <c r="C91" s="60" t="s">
        <v>184</v>
      </c>
      <c r="D91" s="19">
        <v>185700</v>
      </c>
    </row>
    <row r="92" spans="1:4">
      <c r="A92" s="59">
        <v>40547</v>
      </c>
      <c r="B92" s="58">
        <v>7</v>
      </c>
      <c r="C92" s="60" t="s">
        <v>31</v>
      </c>
      <c r="D92" s="19">
        <v>186080</v>
      </c>
    </row>
    <row r="93" spans="1:4">
      <c r="A93" s="98">
        <v>40557</v>
      </c>
      <c r="B93" s="58">
        <v>9</v>
      </c>
      <c r="C93" s="60" t="s">
        <v>31</v>
      </c>
      <c r="D93" s="19">
        <v>187000</v>
      </c>
    </row>
    <row r="94" spans="1:4">
      <c r="A94" s="98">
        <v>40584</v>
      </c>
      <c r="B94" s="58">
        <v>9</v>
      </c>
      <c r="C94" s="60" t="s">
        <v>184</v>
      </c>
      <c r="D94" s="19">
        <v>189145</v>
      </c>
    </row>
    <row r="95" spans="1:4">
      <c r="A95" s="98">
        <v>40592</v>
      </c>
      <c r="B95" s="58">
        <v>247.05</v>
      </c>
      <c r="C95" s="60" t="s">
        <v>10</v>
      </c>
      <c r="D95" s="19">
        <v>190949</v>
      </c>
    </row>
    <row r="96" spans="1:4">
      <c r="A96" s="48">
        <v>40597</v>
      </c>
      <c r="B96" s="2">
        <v>9</v>
      </c>
      <c r="C96" s="60" t="s">
        <v>31</v>
      </c>
      <c r="D96" s="19">
        <v>192300</v>
      </c>
    </row>
    <row r="97" spans="1:4">
      <c r="A97" s="59">
        <v>40607</v>
      </c>
      <c r="B97" s="2">
        <v>56.24</v>
      </c>
      <c r="C97" s="60" t="s">
        <v>12</v>
      </c>
      <c r="D97" s="19">
        <v>194000</v>
      </c>
    </row>
    <row r="98" spans="1:4">
      <c r="A98" s="59">
        <v>40605</v>
      </c>
      <c r="B98" s="2">
        <v>8</v>
      </c>
      <c r="C98" s="60" t="s">
        <v>14</v>
      </c>
      <c r="D98" s="19">
        <v>193250</v>
      </c>
    </row>
    <row r="99" spans="1:4">
      <c r="A99" s="59">
        <v>40618</v>
      </c>
      <c r="B99" s="2">
        <v>9</v>
      </c>
      <c r="C99" s="60" t="s">
        <v>31</v>
      </c>
      <c r="D99" s="19">
        <v>194677</v>
      </c>
    </row>
    <row r="100" spans="1:4">
      <c r="A100" s="59">
        <v>40622</v>
      </c>
      <c r="B100" s="2">
        <v>295</v>
      </c>
      <c r="C100" s="60" t="s">
        <v>15</v>
      </c>
      <c r="D100" s="19">
        <v>195000</v>
      </c>
    </row>
    <row r="101" spans="1:4">
      <c r="A101" s="59">
        <v>40619</v>
      </c>
      <c r="B101" s="2">
        <v>5</v>
      </c>
      <c r="C101" s="60" t="s">
        <v>31</v>
      </c>
      <c r="D101" s="19">
        <v>194800</v>
      </c>
    </row>
    <row r="102" spans="1:4">
      <c r="A102" s="59">
        <v>40647</v>
      </c>
      <c r="B102" s="101">
        <v>9</v>
      </c>
      <c r="C102" s="60" t="s">
        <v>184</v>
      </c>
      <c r="D102" s="19">
        <v>197662</v>
      </c>
    </row>
    <row r="103" spans="1:4">
      <c r="A103" s="59">
        <v>40660</v>
      </c>
      <c r="B103" s="101">
        <v>7</v>
      </c>
      <c r="C103" s="60" t="s">
        <v>270</v>
      </c>
      <c r="D103" s="19">
        <v>198925</v>
      </c>
    </row>
    <row r="104" spans="1:4">
      <c r="A104" s="59">
        <v>40634</v>
      </c>
      <c r="B104" s="101">
        <v>9</v>
      </c>
      <c r="C104" s="60" t="s">
        <v>31</v>
      </c>
      <c r="D104" s="19">
        <v>196300</v>
      </c>
    </row>
    <row r="105" spans="1:4">
      <c r="A105" s="59"/>
    </row>
    <row r="106" spans="1:4">
      <c r="A106" s="59"/>
    </row>
    <row r="107" spans="1:4">
      <c r="A107" s="59"/>
    </row>
    <row r="118" spans="1:1" ht="19">
      <c r="A118" s="93" t="s">
        <v>58</v>
      </c>
    </row>
  </sheetData>
  <hyperlinks>
    <hyperlink ref="A118" r:id="rId1"/>
  </hyperlinks>
  <pageMargins left="0.75" right="0.75" top="1" bottom="1" header="0.5" footer="0.5"/>
  <pageSetup paperSize="0" orientation="portrait" horizontalDpi="4294967292" verticalDpi="4294967292"/>
  <headerFooter>
    <oddHeader>&amp;L&amp;"Verdana,Bold"&amp;11Don't forget to add maint. items at : _x000D_www.toyotaownersonline.com</oddHeader>
  </headerFooter>
  <drawing r:id="rId2"/>
  <legacyDrawing r:id="rId3"/>
  <tableParts count="1">
    <tablePart r:id="rId4"/>
  </tablePart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13"/>
  <sheetViews>
    <sheetView showRuler="0" view="pageLayout" workbookViewId="0">
      <selection activeCell="D31" sqref="D31"/>
    </sheetView>
  </sheetViews>
  <sheetFormatPr baseColWidth="10" defaultRowHeight="13" x14ac:dyDescent="0"/>
  <cols>
    <col min="4" max="4" width="26.42578125" bestFit="1" customWidth="1"/>
  </cols>
  <sheetData>
    <row r="1" spans="1:4">
      <c r="A1" s="1">
        <v>38535</v>
      </c>
      <c r="B1" s="17">
        <v>318.8</v>
      </c>
      <c r="C1" t="s">
        <v>258</v>
      </c>
    </row>
    <row r="2" spans="1:4">
      <c r="A2" s="1">
        <v>38542</v>
      </c>
      <c r="B2" s="2">
        <v>50.54</v>
      </c>
      <c r="C2" t="s">
        <v>109</v>
      </c>
      <c r="D2" t="s">
        <v>112</v>
      </c>
    </row>
    <row r="3" spans="1:4">
      <c r="A3" s="1">
        <v>38543</v>
      </c>
      <c r="B3" s="2">
        <v>7.67</v>
      </c>
      <c r="C3" t="s">
        <v>113</v>
      </c>
      <c r="D3" t="s">
        <v>139</v>
      </c>
    </row>
    <row r="4" spans="1:4">
      <c r="A4" s="1">
        <v>38543</v>
      </c>
      <c r="B4" s="2">
        <v>77.94</v>
      </c>
      <c r="C4" t="s">
        <v>114</v>
      </c>
      <c r="D4" t="s">
        <v>179</v>
      </c>
    </row>
    <row r="5" spans="1:4">
      <c r="A5" s="1">
        <v>38544</v>
      </c>
      <c r="B5" s="2">
        <v>5.31</v>
      </c>
      <c r="C5" t="s">
        <v>180</v>
      </c>
      <c r="D5" t="s">
        <v>181</v>
      </c>
    </row>
    <row r="6" spans="1:4">
      <c r="A6" s="1">
        <v>38545</v>
      </c>
      <c r="B6" s="2">
        <v>4.2699999999999996</v>
      </c>
      <c r="C6" t="s">
        <v>182</v>
      </c>
      <c r="D6" t="s">
        <v>183</v>
      </c>
    </row>
    <row r="9" spans="1:4">
      <c r="A9" t="s">
        <v>86</v>
      </c>
      <c r="B9" s="17">
        <f>SUM(B1:B8)</f>
        <v>464.53000000000003</v>
      </c>
    </row>
    <row r="11" spans="1:4">
      <c r="A11" t="s">
        <v>20</v>
      </c>
      <c r="B11" s="2">
        <f>SUM(Gas!F3:F11)</f>
        <v>203.1</v>
      </c>
      <c r="C11" s="105" t="s">
        <v>26</v>
      </c>
      <c r="D11" s="105"/>
    </row>
    <row r="13" spans="1:4">
      <c r="A13" t="s">
        <v>27</v>
      </c>
      <c r="B13" s="17">
        <f>B9+B11</f>
        <v>667.63</v>
      </c>
    </row>
  </sheetData>
  <mergeCells count="1">
    <mergeCell ref="C11:D11"/>
  </mergeCells>
  <phoneticPr fontId="4" type="noConversion"/>
  <pageMargins left="0.75" right="0.75" top="1" bottom="1" header="0.5" footer="0.5"/>
  <pageSetup orientation="portrait" horizontalDpi="4294967292" verticalDpi="4294967292"/>
  <legacyDrawing r:id="rId1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2</vt:i4>
      </vt:variant>
    </vt:vector>
  </HeadingPairs>
  <TitlesOfParts>
    <vt:vector size="5" baseType="lpstr">
      <vt:lpstr>Gas</vt:lpstr>
      <vt:lpstr>Maint &amp; misc</vt:lpstr>
      <vt:lpstr>Travel 4 pu</vt:lpstr>
      <vt:lpstr>MilesVsDate</vt:lpstr>
      <vt:lpstr>Chart3</vt:lpstr>
    </vt:vector>
  </TitlesOfParts>
  <Company>Indium Corporation of America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 KRESGE</dc:creator>
  <cp:lastModifiedBy>Lee Kresge</cp:lastModifiedBy>
  <cp:lastPrinted>2010-01-22T02:05:56Z</cp:lastPrinted>
  <dcterms:created xsi:type="dcterms:W3CDTF">2009-09-25T02:16:46Z</dcterms:created>
  <dcterms:modified xsi:type="dcterms:W3CDTF">2015-05-16T18:10:21Z</dcterms:modified>
</cp:coreProperties>
</file>