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ts\Documents\"/>
    </mc:Choice>
  </mc:AlternateContent>
  <bookViews>
    <workbookView xWindow="0" yWindow="0" windowWidth="21570" windowHeight="9405"/>
  </bookViews>
  <sheets>
    <sheet name="Prime" sheetId="1" r:id="rId1"/>
    <sheet name="Tesl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G3" i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G3" i="2" l="1"/>
  <c r="M4" i="2" s="1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D5" i="2"/>
  <c r="D6" i="2" s="1"/>
  <c r="D7" i="2" s="1"/>
  <c r="N4" i="2"/>
  <c r="N3" i="2"/>
  <c r="N2" i="2"/>
  <c r="L2" i="1"/>
  <c r="N2" i="1" s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D5" i="1"/>
  <c r="D6" i="1" s="1"/>
  <c r="K2" i="1" l="1"/>
  <c r="M2" i="1" s="1"/>
  <c r="K10" i="1"/>
  <c r="K18" i="1"/>
  <c r="K26" i="1"/>
  <c r="K34" i="1"/>
  <c r="K42" i="1"/>
  <c r="M42" i="1" s="1"/>
  <c r="K50" i="1"/>
  <c r="M50" i="1" s="1"/>
  <c r="K3" i="1"/>
  <c r="M3" i="1" s="1"/>
  <c r="K11" i="1"/>
  <c r="M11" i="1" s="1"/>
  <c r="K19" i="1"/>
  <c r="K27" i="1"/>
  <c r="M27" i="1" s="1"/>
  <c r="K35" i="1"/>
  <c r="K43" i="1"/>
  <c r="K51" i="1"/>
  <c r="M51" i="1" s="1"/>
  <c r="G5" i="1"/>
  <c r="G6" i="1" s="1"/>
  <c r="G7" i="1" s="1"/>
  <c r="K4" i="1"/>
  <c r="M4" i="1" s="1"/>
  <c r="K12" i="1"/>
  <c r="M12" i="1" s="1"/>
  <c r="K20" i="1"/>
  <c r="K28" i="1"/>
  <c r="K36" i="1"/>
  <c r="K44" i="1"/>
  <c r="M44" i="1" s="1"/>
  <c r="K52" i="1"/>
  <c r="M52" i="1" s="1"/>
  <c r="K23" i="1"/>
  <c r="M23" i="1" s="1"/>
  <c r="K16" i="1"/>
  <c r="M16" i="1" s="1"/>
  <c r="K48" i="1"/>
  <c r="M48" i="1" s="1"/>
  <c r="K25" i="1"/>
  <c r="M25" i="1" s="1"/>
  <c r="K41" i="1"/>
  <c r="M41" i="1" s="1"/>
  <c r="K5" i="1"/>
  <c r="K13" i="1"/>
  <c r="M13" i="1" s="1"/>
  <c r="K21" i="1"/>
  <c r="M21" i="1" s="1"/>
  <c r="K29" i="1"/>
  <c r="M29" i="1" s="1"/>
  <c r="K37" i="1"/>
  <c r="M37" i="1" s="1"/>
  <c r="K45" i="1"/>
  <c r="M45" i="1" s="1"/>
  <c r="K53" i="1"/>
  <c r="M53" i="1" s="1"/>
  <c r="K15" i="1"/>
  <c r="M15" i="1" s="1"/>
  <c r="K47" i="1"/>
  <c r="K24" i="1"/>
  <c r="K40" i="1"/>
  <c r="M40" i="1" s="1"/>
  <c r="K17" i="1"/>
  <c r="M17" i="1" s="1"/>
  <c r="K33" i="1"/>
  <c r="M33" i="1" s="1"/>
  <c r="K6" i="1"/>
  <c r="M6" i="1" s="1"/>
  <c r="K14" i="1"/>
  <c r="K22" i="1"/>
  <c r="M22" i="1" s="1"/>
  <c r="K30" i="1"/>
  <c r="K38" i="1"/>
  <c r="M38" i="1" s="1"/>
  <c r="K46" i="1"/>
  <c r="M46" i="1" s="1"/>
  <c r="K54" i="1"/>
  <c r="M54" i="1" s="1"/>
  <c r="K7" i="1"/>
  <c r="M7" i="1" s="1"/>
  <c r="K31" i="1"/>
  <c r="M31" i="1" s="1"/>
  <c r="K39" i="1"/>
  <c r="M39" i="1" s="1"/>
  <c r="K8" i="1"/>
  <c r="M8" i="1" s="1"/>
  <c r="K32" i="1"/>
  <c r="K9" i="1"/>
  <c r="M9" i="1" s="1"/>
  <c r="K49" i="1"/>
  <c r="M49" i="1" s="1"/>
  <c r="G5" i="2"/>
  <c r="G6" i="2" s="1"/>
  <c r="G7" i="2" s="1"/>
  <c r="M2" i="2"/>
  <c r="M54" i="2"/>
  <c r="M7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M45" i="2"/>
  <c r="M47" i="2"/>
  <c r="M49" i="2"/>
  <c r="M51" i="2"/>
  <c r="M53" i="2"/>
  <c r="M3" i="2"/>
  <c r="M6" i="2"/>
  <c r="M5" i="2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6" i="2"/>
  <c r="M48" i="2"/>
  <c r="M50" i="2"/>
  <c r="M52" i="2"/>
  <c r="M32" i="1"/>
  <c r="M24" i="1"/>
  <c r="M5" i="1"/>
  <c r="M47" i="1"/>
  <c r="M30" i="1"/>
  <c r="M14" i="1"/>
  <c r="M36" i="1"/>
  <c r="M28" i="1"/>
  <c r="M20" i="1"/>
  <c r="M35" i="1"/>
  <c r="M10" i="1"/>
  <c r="M26" i="1"/>
  <c r="M19" i="1"/>
  <c r="M18" i="1"/>
  <c r="M34" i="1"/>
  <c r="M43" i="1"/>
  <c r="D7" i="1"/>
</calcChain>
</file>

<file path=xl/sharedStrings.xml><?xml version="1.0" encoding="utf-8"?>
<sst xmlns="http://schemas.openxmlformats.org/spreadsheetml/2006/main" count="45" uniqueCount="25">
  <si>
    <t>$/gal</t>
  </si>
  <si>
    <t>mpg</t>
  </si>
  <si>
    <t>$/day</t>
  </si>
  <si>
    <t>$/week</t>
  </si>
  <si>
    <t>$/year</t>
  </si>
  <si>
    <t>Prius Prime</t>
  </si>
  <si>
    <t>Constants</t>
  </si>
  <si>
    <t>miles/kWh</t>
  </si>
  <si>
    <t>Miles
per Day</t>
  </si>
  <si>
    <t>Prime
Cost</t>
  </si>
  <si>
    <t>miles driven/day</t>
  </si>
  <si>
    <t>kWh of eV</t>
  </si>
  <si>
    <t>Miles on eV</t>
  </si>
  <si>
    <t>kWh cost</t>
  </si>
  <si>
    <t>Regular Vehicle</t>
  </si>
  <si>
    <t>Prime
per Year</t>
  </si>
  <si>
    <t>Tesla</t>
  </si>
  <si>
    <t>n/a</t>
  </si>
  <si>
    <t>Tesla
per Year</t>
  </si>
  <si>
    <t>Tesla
Cost</t>
  </si>
  <si>
    <t>Regular 
Cost</t>
  </si>
  <si>
    <t>Regular
per Year</t>
  </si>
  <si>
    <t>Regular
Cost</t>
  </si>
  <si>
    <t>Variables</t>
  </si>
  <si>
    <t>$/Gal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</si>
</sst>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3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4" fontId="0" fillId="0" borderId="0" xfId="1" applyFont="1" applyAlignment="1">
      <alignment horizontal="left" wrapText="1"/>
    </xf>
    <xf numFmtId="0" fontId="1" fillId="4" borderId="3" xfId="4" applyBorder="1"/>
    <xf numFmtId="0" fontId="1" fillId="4" borderId="4" xfId="4" applyBorder="1"/>
    <xf numFmtId="0" fontId="3" fillId="3" borderId="3" xfId="3" applyBorder="1"/>
    <xf numFmtId="0" fontId="3" fillId="3" borderId="4" xfId="3" applyBorder="1"/>
    <xf numFmtId="44" fontId="3" fillId="3" borderId="3" xfId="3" applyNumberFormat="1" applyBorder="1"/>
    <xf numFmtId="44" fontId="3" fillId="3" borderId="5" xfId="3" applyNumberFormat="1" applyBorder="1"/>
    <xf numFmtId="0" fontId="3" fillId="3" borderId="6" xfId="3" applyBorder="1"/>
    <xf numFmtId="0" fontId="2" fillId="2" borderId="3" xfId="2" applyBorder="1"/>
    <xf numFmtId="0" fontId="2" fillId="2" borderId="4" xfId="2" applyBorder="1"/>
    <xf numFmtId="44" fontId="2" fillId="2" borderId="3" xfId="2" applyNumberFormat="1" applyBorder="1"/>
    <xf numFmtId="44" fontId="2" fillId="2" borderId="5" xfId="2" applyNumberFormat="1" applyBorder="1"/>
    <xf numFmtId="0" fontId="2" fillId="2" borderId="6" xfId="2" applyBorder="1"/>
    <xf numFmtId="0" fontId="0" fillId="4" borderId="4" xfId="4" applyFont="1" applyBorder="1"/>
    <xf numFmtId="0" fontId="0" fillId="5" borderId="0" xfId="0" applyFill="1" applyAlignment="1">
      <alignment horizontal="center"/>
    </xf>
    <xf numFmtId="44" fontId="0" fillId="5" borderId="0" xfId="1" applyFont="1" applyFill="1"/>
    <xf numFmtId="44" fontId="1" fillId="4" borderId="3" xfId="1" applyFill="1" applyBorder="1"/>
    <xf numFmtId="0" fontId="2" fillId="2" borderId="3" xfId="2" applyBorder="1" applyAlignment="1">
      <alignment horizontal="right"/>
    </xf>
    <xf numFmtId="44" fontId="0" fillId="0" borderId="0" xfId="1" applyFont="1" applyFill="1"/>
    <xf numFmtId="0" fontId="6" fillId="3" borderId="3" xfId="3" applyFont="1" applyBorder="1"/>
    <xf numFmtId="0" fontId="6" fillId="3" borderId="4" xfId="3" applyFont="1" applyBorder="1"/>
    <xf numFmtId="0" fontId="4" fillId="4" borderId="7" xfId="4" applyFont="1" applyBorder="1"/>
    <xf numFmtId="0" fontId="4" fillId="4" borderId="8" xfId="4" applyFont="1" applyBorder="1"/>
    <xf numFmtId="0" fontId="4" fillId="4" borderId="3" xfId="4" applyFont="1" applyBorder="1"/>
    <xf numFmtId="0" fontId="4" fillId="4" borderId="4" xfId="4" applyFont="1" applyBorder="1"/>
    <xf numFmtId="0" fontId="0" fillId="0" borderId="0" xfId="0" applyFill="1" applyAlignment="1">
      <alignment horizontal="center"/>
    </xf>
    <xf numFmtId="0" fontId="4" fillId="4" borderId="1" xfId="4" applyFont="1" applyBorder="1" applyAlignment="1">
      <alignment horizontal="center" vertical="center"/>
    </xf>
    <xf numFmtId="0" fontId="4" fillId="4" borderId="2" xfId="4" applyFont="1" applyBorder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6" fillId="3" borderId="2" xfId="3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/>
    </xf>
    <xf numFmtId="0" fontId="5" fillId="2" borderId="2" xfId="2" applyFont="1" applyBorder="1" applyAlignment="1">
      <alignment horizontal="center" vertical="center"/>
    </xf>
  </cellXfs>
  <cellStyles count="5">
    <cellStyle name="20% - Accent1" xfId="4" builtinId="30"/>
    <cellStyle name="Bad" xfId="3" builtinId="27"/>
    <cellStyle name="Currency" xfId="1" builtinId="4"/>
    <cellStyle name="Good" xfId="2" builtinId="26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2133268844397"/>
          <c:y val="4.1083099906629318E-2"/>
          <c:w val="0.7476919880612195"/>
          <c:h val="0.80510436195475554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Prime!$K$1</c:f>
              <c:strCache>
                <c:ptCount val="1"/>
                <c:pt idx="0">
                  <c:v>Prime
Cost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Prime!$J$2:$J$54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Prime!$K$2:$K$54</c:f>
              <c:numCache>
                <c:formatCode>_("$"* #,##0.00_);_("$"* \(#,##0.00\);_("$"* "-"??_);_(@_)</c:formatCode>
                <c:ptCount val="53"/>
                <c:pt idx="0">
                  <c:v>4.0816326530612242E-2</c:v>
                </c:pt>
                <c:pt idx="1">
                  <c:v>8.1632653061224483E-2</c:v>
                </c:pt>
                <c:pt idx="2">
                  <c:v>0.12244897959183672</c:v>
                </c:pt>
                <c:pt idx="3">
                  <c:v>0.16326530612244897</c:v>
                </c:pt>
                <c:pt idx="4">
                  <c:v>0.20408163265306123</c:v>
                </c:pt>
                <c:pt idx="5">
                  <c:v>0.24489795918367344</c:v>
                </c:pt>
                <c:pt idx="6">
                  <c:v>0.2857142857142857</c:v>
                </c:pt>
                <c:pt idx="7">
                  <c:v>0.32653061224489793</c:v>
                </c:pt>
                <c:pt idx="8">
                  <c:v>0.36734693877551017</c:v>
                </c:pt>
                <c:pt idx="9">
                  <c:v>0.40816326530612246</c:v>
                </c:pt>
                <c:pt idx="10">
                  <c:v>0.44897959183673469</c:v>
                </c:pt>
                <c:pt idx="11">
                  <c:v>0.48979591836734687</c:v>
                </c:pt>
                <c:pt idx="12">
                  <c:v>0.53061224489795922</c:v>
                </c:pt>
                <c:pt idx="13">
                  <c:v>0.5714285714285714</c:v>
                </c:pt>
                <c:pt idx="14">
                  <c:v>0.61224489795918369</c:v>
                </c:pt>
                <c:pt idx="15">
                  <c:v>0.65306122448979587</c:v>
                </c:pt>
                <c:pt idx="16">
                  <c:v>0.69387755102040816</c:v>
                </c:pt>
                <c:pt idx="17">
                  <c:v>0.73469387755102034</c:v>
                </c:pt>
                <c:pt idx="18">
                  <c:v>0.77551020408163263</c:v>
                </c:pt>
                <c:pt idx="19">
                  <c:v>0.81632653061224492</c:v>
                </c:pt>
                <c:pt idx="20">
                  <c:v>0.85714285714285721</c:v>
                </c:pt>
                <c:pt idx="21">
                  <c:v>0.89795918367346939</c:v>
                </c:pt>
                <c:pt idx="22">
                  <c:v>0.93877551020408156</c:v>
                </c:pt>
                <c:pt idx="23">
                  <c:v>0.97959183673469374</c:v>
                </c:pt>
                <c:pt idx="24">
                  <c:v>1.0204081632653061</c:v>
                </c:pt>
                <c:pt idx="25">
                  <c:v>1.0612244897959184</c:v>
                </c:pt>
                <c:pt idx="26">
                  <c:v>1.1020408163265305</c:v>
                </c:pt>
                <c:pt idx="27">
                  <c:v>1.1428571428571428</c:v>
                </c:pt>
                <c:pt idx="28">
                  <c:v>1.1836734693877551</c:v>
                </c:pt>
                <c:pt idx="29">
                  <c:v>1.24</c:v>
                </c:pt>
                <c:pt idx="30">
                  <c:v>1.3066666666666666</c:v>
                </c:pt>
                <c:pt idx="31">
                  <c:v>1.3733333333333333</c:v>
                </c:pt>
                <c:pt idx="32">
                  <c:v>1.44</c:v>
                </c:pt>
                <c:pt idx="33">
                  <c:v>1.5066666666666668</c:v>
                </c:pt>
                <c:pt idx="34">
                  <c:v>1.5733333333333333</c:v>
                </c:pt>
                <c:pt idx="35">
                  <c:v>1.6400000000000001</c:v>
                </c:pt>
                <c:pt idx="36">
                  <c:v>1.7066666666666666</c:v>
                </c:pt>
                <c:pt idx="37">
                  <c:v>1.7733333333333334</c:v>
                </c:pt>
                <c:pt idx="38">
                  <c:v>1.8399999999999999</c:v>
                </c:pt>
                <c:pt idx="39">
                  <c:v>1.9066666666666667</c:v>
                </c:pt>
                <c:pt idx="40">
                  <c:v>1.9733333333333334</c:v>
                </c:pt>
                <c:pt idx="41">
                  <c:v>2.04</c:v>
                </c:pt>
                <c:pt idx="42">
                  <c:v>2.1066666666666669</c:v>
                </c:pt>
                <c:pt idx="43">
                  <c:v>2.1733333333333333</c:v>
                </c:pt>
                <c:pt idx="44">
                  <c:v>2.2400000000000002</c:v>
                </c:pt>
                <c:pt idx="45">
                  <c:v>2.3066666666666666</c:v>
                </c:pt>
                <c:pt idx="46">
                  <c:v>2.3733333333333335</c:v>
                </c:pt>
                <c:pt idx="47">
                  <c:v>2.44</c:v>
                </c:pt>
                <c:pt idx="48">
                  <c:v>2.5066666666666668</c:v>
                </c:pt>
                <c:pt idx="49">
                  <c:v>2.5733333333333333</c:v>
                </c:pt>
                <c:pt idx="50">
                  <c:v>2.64</c:v>
                </c:pt>
                <c:pt idx="51">
                  <c:v>2.7066666666666666</c:v>
                </c:pt>
                <c:pt idx="52">
                  <c:v>2.7733333333333334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38-4F4C-AC97-F598ACBC8241}"/>
            </c:ext>
          </c:extLst>
        </c:ser>
        <c:ser>
          <c:idx val="1"/>
          <c:order val="1"/>
          <c:tx>
            <c:strRef>
              <c:f>Prime!$L$1</c:f>
              <c:strCache>
                <c:ptCount val="1"/>
                <c:pt idx="0">
                  <c:v>Regular
Cost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Prime!$J$2:$J$54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Prime!$L$2:$L$54</c:f>
              <c:numCache>
                <c:formatCode>_("$"* #,##0.00_);_("$"* \(#,##0.00\);_("$"* "-"??_);_(@_)</c:formatCode>
                <c:ptCount val="53"/>
                <c:pt idx="0">
                  <c:v>0.15652173913043479</c:v>
                </c:pt>
                <c:pt idx="1">
                  <c:v>0.31304347826086959</c:v>
                </c:pt>
                <c:pt idx="2">
                  <c:v>0.46956521739130436</c:v>
                </c:pt>
                <c:pt idx="3">
                  <c:v>0.62608695652173918</c:v>
                </c:pt>
                <c:pt idx="4">
                  <c:v>0.78260869565217395</c:v>
                </c:pt>
                <c:pt idx="5">
                  <c:v>0.93913043478260871</c:v>
                </c:pt>
                <c:pt idx="6">
                  <c:v>1.0956521739130436</c:v>
                </c:pt>
                <c:pt idx="7">
                  <c:v>1.2521739130434784</c:v>
                </c:pt>
                <c:pt idx="8">
                  <c:v>1.4086956521739131</c:v>
                </c:pt>
                <c:pt idx="9">
                  <c:v>1.5652173913043479</c:v>
                </c:pt>
                <c:pt idx="10">
                  <c:v>1.7217391304347827</c:v>
                </c:pt>
                <c:pt idx="11">
                  <c:v>1.8782608695652174</c:v>
                </c:pt>
                <c:pt idx="12">
                  <c:v>2.034782608695652</c:v>
                </c:pt>
                <c:pt idx="13">
                  <c:v>2.1913043478260872</c:v>
                </c:pt>
                <c:pt idx="14">
                  <c:v>2.347826086956522</c:v>
                </c:pt>
                <c:pt idx="15">
                  <c:v>2.5043478260869567</c:v>
                </c:pt>
                <c:pt idx="16">
                  <c:v>2.660869565217391</c:v>
                </c:pt>
                <c:pt idx="17">
                  <c:v>2.8173913043478263</c:v>
                </c:pt>
                <c:pt idx="18">
                  <c:v>2.973913043478261</c:v>
                </c:pt>
                <c:pt idx="19">
                  <c:v>3.1304347826086958</c:v>
                </c:pt>
                <c:pt idx="20">
                  <c:v>3.2869565217391301</c:v>
                </c:pt>
                <c:pt idx="21">
                  <c:v>3.4434782608695653</c:v>
                </c:pt>
                <c:pt idx="22">
                  <c:v>3.6</c:v>
                </c:pt>
                <c:pt idx="23">
                  <c:v>3.7565217391304349</c:v>
                </c:pt>
                <c:pt idx="24">
                  <c:v>3.9130434782608696</c:v>
                </c:pt>
                <c:pt idx="25">
                  <c:v>4.0695652173913039</c:v>
                </c:pt>
                <c:pt idx="26">
                  <c:v>4.2260869565217396</c:v>
                </c:pt>
                <c:pt idx="27">
                  <c:v>4.3826086956521744</c:v>
                </c:pt>
                <c:pt idx="28">
                  <c:v>4.5391304347826091</c:v>
                </c:pt>
                <c:pt idx="29">
                  <c:v>4.6956521739130439</c:v>
                </c:pt>
                <c:pt idx="30">
                  <c:v>4.8521739130434787</c:v>
                </c:pt>
                <c:pt idx="31">
                  <c:v>5.0086956521739134</c:v>
                </c:pt>
                <c:pt idx="32">
                  <c:v>5.1652173913043473</c:v>
                </c:pt>
                <c:pt idx="33">
                  <c:v>5.3217391304347821</c:v>
                </c:pt>
                <c:pt idx="34">
                  <c:v>5.4782608695652177</c:v>
                </c:pt>
                <c:pt idx="35">
                  <c:v>5.6347826086956525</c:v>
                </c:pt>
                <c:pt idx="36">
                  <c:v>5.7913043478260873</c:v>
                </c:pt>
                <c:pt idx="37">
                  <c:v>5.947826086956522</c:v>
                </c:pt>
                <c:pt idx="38">
                  <c:v>6.1043478260869568</c:v>
                </c:pt>
                <c:pt idx="39">
                  <c:v>6.2608695652173916</c:v>
                </c:pt>
                <c:pt idx="40">
                  <c:v>6.4173913043478263</c:v>
                </c:pt>
                <c:pt idx="41">
                  <c:v>6.5739130434782602</c:v>
                </c:pt>
                <c:pt idx="42">
                  <c:v>6.7304347826086959</c:v>
                </c:pt>
                <c:pt idx="43">
                  <c:v>6.8869565217391306</c:v>
                </c:pt>
                <c:pt idx="44">
                  <c:v>7.0434782608695654</c:v>
                </c:pt>
                <c:pt idx="45">
                  <c:v>7.2</c:v>
                </c:pt>
                <c:pt idx="46">
                  <c:v>7.3565217391304358</c:v>
                </c:pt>
                <c:pt idx="47">
                  <c:v>7.5130434782608697</c:v>
                </c:pt>
                <c:pt idx="48">
                  <c:v>7.6695652173913054</c:v>
                </c:pt>
                <c:pt idx="49">
                  <c:v>7.8260869565217392</c:v>
                </c:pt>
                <c:pt idx="50">
                  <c:v>7.982608695652174</c:v>
                </c:pt>
                <c:pt idx="51">
                  <c:v>8.1391304347826079</c:v>
                </c:pt>
                <c:pt idx="52">
                  <c:v>8.2956521739130444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38-4F4C-AC97-F598ACBC8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23455"/>
        <c:axId val="274826367"/>
      </c:scatterChart>
      <c:valAx>
        <c:axId val="274823455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Driven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826367"/>
        <c:crosses val="autoZero"/>
        <c:crossBetween val="midCat"/>
      </c:valAx>
      <c:valAx>
        <c:axId val="27482636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823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54267463555008"/>
          <c:y val="4.0182648401826483E-2"/>
          <c:w val="0.71288287006292883"/>
          <c:h val="0.80207011109912629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Prime!$M$1</c:f>
              <c:strCache>
                <c:ptCount val="1"/>
                <c:pt idx="0">
                  <c:v>Prime
per Year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Prime!$J$2:$J$54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Prime!$M$2:$M$54</c:f>
              <c:numCache>
                <c:formatCode>_("$"* #,##0.00_);_("$"* \(#,##0.00\);_("$"* "-"??_);_(@_)</c:formatCode>
                <c:ptCount val="53"/>
                <c:pt idx="0">
                  <c:v>10.653061224489795</c:v>
                </c:pt>
                <c:pt idx="1">
                  <c:v>21.30612244897959</c:v>
                </c:pt>
                <c:pt idx="2">
                  <c:v>31.959183673469383</c:v>
                </c:pt>
                <c:pt idx="3">
                  <c:v>42.612244897959179</c:v>
                </c:pt>
                <c:pt idx="4">
                  <c:v>53.265306122448983</c:v>
                </c:pt>
                <c:pt idx="5">
                  <c:v>63.918367346938766</c:v>
                </c:pt>
                <c:pt idx="6">
                  <c:v>74.571428571428569</c:v>
                </c:pt>
                <c:pt idx="7">
                  <c:v>85.224489795918359</c:v>
                </c:pt>
                <c:pt idx="8">
                  <c:v>95.877551020408148</c:v>
                </c:pt>
                <c:pt idx="9">
                  <c:v>106.53061224489797</c:v>
                </c:pt>
                <c:pt idx="10">
                  <c:v>117.18367346938776</c:v>
                </c:pt>
                <c:pt idx="11">
                  <c:v>127.83673469387753</c:v>
                </c:pt>
                <c:pt idx="12">
                  <c:v>138.48979591836735</c:v>
                </c:pt>
                <c:pt idx="13">
                  <c:v>149.14285714285714</c:v>
                </c:pt>
                <c:pt idx="14">
                  <c:v>159.79591836734693</c:v>
                </c:pt>
                <c:pt idx="15">
                  <c:v>170.44897959183672</c:v>
                </c:pt>
                <c:pt idx="16">
                  <c:v>181.10204081632654</c:v>
                </c:pt>
                <c:pt idx="17">
                  <c:v>191.7551020408163</c:v>
                </c:pt>
                <c:pt idx="18">
                  <c:v>202.40816326530611</c:v>
                </c:pt>
                <c:pt idx="19">
                  <c:v>213.06122448979593</c:v>
                </c:pt>
                <c:pt idx="20">
                  <c:v>223.71428571428572</c:v>
                </c:pt>
                <c:pt idx="21">
                  <c:v>234.36734693877551</c:v>
                </c:pt>
                <c:pt idx="22">
                  <c:v>245.0204081632653</c:v>
                </c:pt>
                <c:pt idx="23">
                  <c:v>255.67346938775506</c:v>
                </c:pt>
                <c:pt idx="24">
                  <c:v>266.32653061224488</c:v>
                </c:pt>
                <c:pt idx="25">
                  <c:v>276.9795918367347</c:v>
                </c:pt>
                <c:pt idx="26">
                  <c:v>287.63265306122446</c:v>
                </c:pt>
                <c:pt idx="27">
                  <c:v>298.28571428571428</c:v>
                </c:pt>
                <c:pt idx="28">
                  <c:v>308.9387755102041</c:v>
                </c:pt>
                <c:pt idx="29">
                  <c:v>323.64</c:v>
                </c:pt>
                <c:pt idx="30">
                  <c:v>341.04</c:v>
                </c:pt>
                <c:pt idx="31">
                  <c:v>358.44</c:v>
                </c:pt>
                <c:pt idx="32">
                  <c:v>375.84</c:v>
                </c:pt>
                <c:pt idx="33">
                  <c:v>393.24000000000007</c:v>
                </c:pt>
                <c:pt idx="34">
                  <c:v>410.64</c:v>
                </c:pt>
                <c:pt idx="35">
                  <c:v>428.04</c:v>
                </c:pt>
                <c:pt idx="36">
                  <c:v>445.44</c:v>
                </c:pt>
                <c:pt idx="37">
                  <c:v>462.84000000000003</c:v>
                </c:pt>
                <c:pt idx="38">
                  <c:v>480.23999999999995</c:v>
                </c:pt>
                <c:pt idx="39">
                  <c:v>497.64000000000004</c:v>
                </c:pt>
                <c:pt idx="40">
                  <c:v>515.04</c:v>
                </c:pt>
                <c:pt idx="41">
                  <c:v>532.44000000000005</c:v>
                </c:pt>
                <c:pt idx="42">
                  <c:v>549.84</c:v>
                </c:pt>
                <c:pt idx="43">
                  <c:v>567.24</c:v>
                </c:pt>
                <c:pt idx="44">
                  <c:v>584.6400000000001</c:v>
                </c:pt>
                <c:pt idx="45">
                  <c:v>602.04</c:v>
                </c:pt>
                <c:pt idx="46">
                  <c:v>619.44000000000005</c:v>
                </c:pt>
                <c:pt idx="47">
                  <c:v>636.84</c:v>
                </c:pt>
                <c:pt idx="48">
                  <c:v>654.24</c:v>
                </c:pt>
                <c:pt idx="49">
                  <c:v>671.64</c:v>
                </c:pt>
                <c:pt idx="50">
                  <c:v>689.04000000000008</c:v>
                </c:pt>
                <c:pt idx="51">
                  <c:v>706.43999999999994</c:v>
                </c:pt>
                <c:pt idx="52">
                  <c:v>723.84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25-41D2-A8ED-0C32F29AAEA8}"/>
            </c:ext>
          </c:extLst>
        </c:ser>
        <c:ser>
          <c:idx val="1"/>
          <c:order val="1"/>
          <c:tx>
            <c:strRef>
              <c:f>Prime!$N$1</c:f>
              <c:strCache>
                <c:ptCount val="1"/>
                <c:pt idx="0">
                  <c:v>Regular
per Year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Prime!$J$2:$J$54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Prime!$N$2:$N$54</c:f>
              <c:numCache>
                <c:formatCode>_("$"* #,##0.00_);_("$"* \(#,##0.00\);_("$"* "-"??_);_(@_)</c:formatCode>
                <c:ptCount val="53"/>
                <c:pt idx="0">
                  <c:v>40.85217391304348</c:v>
                </c:pt>
                <c:pt idx="1">
                  <c:v>81.704347826086959</c:v>
                </c:pt>
                <c:pt idx="2">
                  <c:v>122.55652173913043</c:v>
                </c:pt>
                <c:pt idx="3">
                  <c:v>163.40869565217392</c:v>
                </c:pt>
                <c:pt idx="4">
                  <c:v>204.2608695652174</c:v>
                </c:pt>
                <c:pt idx="5">
                  <c:v>245.11304347826086</c:v>
                </c:pt>
                <c:pt idx="6">
                  <c:v>285.96521739130435</c:v>
                </c:pt>
                <c:pt idx="7">
                  <c:v>326.81739130434784</c:v>
                </c:pt>
                <c:pt idx="8">
                  <c:v>367.66956521739132</c:v>
                </c:pt>
                <c:pt idx="9">
                  <c:v>408.52173913043481</c:v>
                </c:pt>
                <c:pt idx="10">
                  <c:v>449.3739130434783</c:v>
                </c:pt>
                <c:pt idx="11">
                  <c:v>490.22608695652173</c:v>
                </c:pt>
                <c:pt idx="12">
                  <c:v>531.07826086956516</c:v>
                </c:pt>
                <c:pt idx="13">
                  <c:v>571.9304347826087</c:v>
                </c:pt>
                <c:pt idx="14">
                  <c:v>612.78260869565224</c:v>
                </c:pt>
                <c:pt idx="15">
                  <c:v>653.63478260869567</c:v>
                </c:pt>
                <c:pt idx="16">
                  <c:v>694.4869565217391</c:v>
                </c:pt>
                <c:pt idx="17">
                  <c:v>735.33913043478265</c:v>
                </c:pt>
                <c:pt idx="18">
                  <c:v>776.19130434782608</c:v>
                </c:pt>
                <c:pt idx="19">
                  <c:v>817.04347826086962</c:v>
                </c:pt>
                <c:pt idx="20">
                  <c:v>857.89565217391294</c:v>
                </c:pt>
                <c:pt idx="21">
                  <c:v>898.74782608695659</c:v>
                </c:pt>
                <c:pt idx="22">
                  <c:v>939.6</c:v>
                </c:pt>
                <c:pt idx="23">
                  <c:v>980.45217391304345</c:v>
                </c:pt>
                <c:pt idx="24">
                  <c:v>1021.304347826087</c:v>
                </c:pt>
                <c:pt idx="25">
                  <c:v>1062.1565217391303</c:v>
                </c:pt>
                <c:pt idx="26">
                  <c:v>1103.0086956521741</c:v>
                </c:pt>
                <c:pt idx="27">
                  <c:v>1143.8608695652174</c:v>
                </c:pt>
                <c:pt idx="28">
                  <c:v>1184.7130434782609</c:v>
                </c:pt>
                <c:pt idx="29">
                  <c:v>1225.5652173913045</c:v>
                </c:pt>
                <c:pt idx="30">
                  <c:v>1266.417391304348</c:v>
                </c:pt>
                <c:pt idx="31">
                  <c:v>1307.2695652173913</c:v>
                </c:pt>
                <c:pt idx="32">
                  <c:v>1348.1217391304347</c:v>
                </c:pt>
                <c:pt idx="33">
                  <c:v>1388.9739130434782</c:v>
                </c:pt>
                <c:pt idx="34">
                  <c:v>1429.8260869565217</c:v>
                </c:pt>
                <c:pt idx="35">
                  <c:v>1470.6782608695653</c:v>
                </c:pt>
                <c:pt idx="36">
                  <c:v>1511.5304347826088</c:v>
                </c:pt>
                <c:pt idx="37">
                  <c:v>1552.3826086956522</c:v>
                </c:pt>
                <c:pt idx="38">
                  <c:v>1593.2347826086957</c:v>
                </c:pt>
                <c:pt idx="39">
                  <c:v>1634.0869565217392</c:v>
                </c:pt>
                <c:pt idx="40">
                  <c:v>1674.9391304347828</c:v>
                </c:pt>
                <c:pt idx="41">
                  <c:v>1715.7913043478259</c:v>
                </c:pt>
                <c:pt idx="42">
                  <c:v>1756.6434782608696</c:v>
                </c:pt>
                <c:pt idx="43">
                  <c:v>1797.4956521739132</c:v>
                </c:pt>
                <c:pt idx="44">
                  <c:v>1838.3478260869565</c:v>
                </c:pt>
                <c:pt idx="45">
                  <c:v>1879.2</c:v>
                </c:pt>
                <c:pt idx="46">
                  <c:v>1920.0521739130438</c:v>
                </c:pt>
                <c:pt idx="47">
                  <c:v>1960.9043478260869</c:v>
                </c:pt>
                <c:pt idx="48">
                  <c:v>2001.7565217391307</c:v>
                </c:pt>
                <c:pt idx="49">
                  <c:v>2042.608695652174</c:v>
                </c:pt>
                <c:pt idx="50">
                  <c:v>2083.4608695652173</c:v>
                </c:pt>
                <c:pt idx="51">
                  <c:v>2124.3130434782606</c:v>
                </c:pt>
                <c:pt idx="52">
                  <c:v>2165.1652173913044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25-41D2-A8ED-0C32F29A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604751"/>
        <c:axId val="290596015"/>
      </c:scatterChart>
      <c:valAx>
        <c:axId val="290604751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Driven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96015"/>
        <c:crosses val="autoZero"/>
        <c:crossBetween val="midCat"/>
      </c:valAx>
      <c:valAx>
        <c:axId val="29059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604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2133268844397"/>
          <c:y val="4.1083099906629318E-2"/>
          <c:w val="0.7476919880612195"/>
          <c:h val="0.80510436195475554"/>
        </c:manualLayout>
      </c:layout>
      <c:scatterChart>
        <c:scatterStyle val="lineMarker"/>
        <c:varyColors val="0"/>
        <c:ser>
          <c:idx val="0"/>
          <c:order val="0"/>
          <c:tx>
            <c:strRef>
              <c:f>Tesla!$K$1</c:f>
              <c:strCache>
                <c:ptCount val="1"/>
                <c:pt idx="0">
                  <c:v>Tesla
Cost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Tesla!$J$2:$J$54</c:f>
              <c:numCache>
                <c:formatCode>General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xVal>
          <c:yVal>
            <c:numRef>
              <c:f>Tesla!$K$2:$K$54</c:f>
              <c:numCache>
                <c:formatCode>_("$"* #,##0.00_);_("$"* \(#,##0.00\);_("$"* "-"??_);_(@_)</c:formatCode>
                <c:ptCount val="53"/>
                <c:pt idx="0">
                  <c:v>0.22727272727272727</c:v>
                </c:pt>
                <c:pt idx="1">
                  <c:v>0.45454545454545453</c:v>
                </c:pt>
                <c:pt idx="2">
                  <c:v>0.68181818181818177</c:v>
                </c:pt>
                <c:pt idx="3">
                  <c:v>0.90909090909090906</c:v>
                </c:pt>
                <c:pt idx="4">
                  <c:v>1.1363636363636365</c:v>
                </c:pt>
                <c:pt idx="5">
                  <c:v>1.3636363636363635</c:v>
                </c:pt>
                <c:pt idx="6">
                  <c:v>1.5909090909090908</c:v>
                </c:pt>
                <c:pt idx="7">
                  <c:v>1.8181818181818181</c:v>
                </c:pt>
                <c:pt idx="8">
                  <c:v>2.0454545454545454</c:v>
                </c:pt>
                <c:pt idx="9">
                  <c:v>2.2727272727272729</c:v>
                </c:pt>
                <c:pt idx="10">
                  <c:v>2.5</c:v>
                </c:pt>
                <c:pt idx="11">
                  <c:v>2.7272727272727271</c:v>
                </c:pt>
                <c:pt idx="12">
                  <c:v>2.9545454545454546</c:v>
                </c:pt>
                <c:pt idx="13">
                  <c:v>3.1818181818181817</c:v>
                </c:pt>
                <c:pt idx="14">
                  <c:v>3.4090909090909087</c:v>
                </c:pt>
                <c:pt idx="15">
                  <c:v>3.6363636363636362</c:v>
                </c:pt>
                <c:pt idx="16">
                  <c:v>3.8636363636363633</c:v>
                </c:pt>
                <c:pt idx="17">
                  <c:v>4.0909090909090908</c:v>
                </c:pt>
                <c:pt idx="18">
                  <c:v>4.3181818181818183</c:v>
                </c:pt>
                <c:pt idx="19">
                  <c:v>4.5454545454545459</c:v>
                </c:pt>
                <c:pt idx="20">
                  <c:v>4.7727272727272725</c:v>
                </c:pt>
                <c:pt idx="21">
                  <c:v>5</c:v>
                </c:pt>
                <c:pt idx="22">
                  <c:v>5.2272727272727266</c:v>
                </c:pt>
                <c:pt idx="23">
                  <c:v>5.4545454545454541</c:v>
                </c:pt>
                <c:pt idx="24">
                  <c:v>5.6818181818181817</c:v>
                </c:pt>
                <c:pt idx="25">
                  <c:v>5.9090909090909092</c:v>
                </c:pt>
                <c:pt idx="26">
                  <c:v>6.1363636363636367</c:v>
                </c:pt>
                <c:pt idx="27">
                  <c:v>6.3636363636363633</c:v>
                </c:pt>
                <c:pt idx="28">
                  <c:v>6.5909090909090908</c:v>
                </c:pt>
                <c:pt idx="29">
                  <c:v>6.8181818181818175</c:v>
                </c:pt>
                <c:pt idx="30">
                  <c:v>7.0454545454545459</c:v>
                </c:pt>
                <c:pt idx="31">
                  <c:v>7.2727272727272725</c:v>
                </c:pt>
                <c:pt idx="32">
                  <c:v>7.5</c:v>
                </c:pt>
                <c:pt idx="33">
                  <c:v>7.7272727272727266</c:v>
                </c:pt>
                <c:pt idx="34">
                  <c:v>7.9545454545454533</c:v>
                </c:pt>
                <c:pt idx="35">
                  <c:v>8.1818181818181817</c:v>
                </c:pt>
                <c:pt idx="36">
                  <c:v>8.4090909090909083</c:v>
                </c:pt>
                <c:pt idx="37">
                  <c:v>8.6363636363636367</c:v>
                </c:pt>
                <c:pt idx="38">
                  <c:v>8.8636363636363633</c:v>
                </c:pt>
                <c:pt idx="39">
                  <c:v>9.0909090909090917</c:v>
                </c:pt>
                <c:pt idx="40">
                  <c:v>9.3181818181818183</c:v>
                </c:pt>
                <c:pt idx="41">
                  <c:v>9.545454545454545</c:v>
                </c:pt>
                <c:pt idx="42">
                  <c:v>9.7727272727272734</c:v>
                </c:pt>
                <c:pt idx="43">
                  <c:v>10</c:v>
                </c:pt>
                <c:pt idx="44">
                  <c:v>10.227272727272727</c:v>
                </c:pt>
                <c:pt idx="45">
                  <c:v>10.454545454545453</c:v>
                </c:pt>
                <c:pt idx="46">
                  <c:v>10.681818181818182</c:v>
                </c:pt>
                <c:pt idx="47">
                  <c:v>10.909090909090908</c:v>
                </c:pt>
                <c:pt idx="48">
                  <c:v>11.136363636363637</c:v>
                </c:pt>
                <c:pt idx="49">
                  <c:v>11.363636363636363</c:v>
                </c:pt>
                <c:pt idx="50">
                  <c:v>11.590909090909092</c:v>
                </c:pt>
                <c:pt idx="51">
                  <c:v>11.818181818181818</c:v>
                </c:pt>
                <c:pt idx="52">
                  <c:v>12.045454545454545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48-44BC-BDBB-BAF1A6E8E261}"/>
            </c:ext>
          </c:extLst>
        </c:ser>
        <c:ser>
          <c:idx val="1"/>
          <c:order val="1"/>
          <c:tx>
            <c:strRef>
              <c:f>Tesla!$L$1</c:f>
              <c:strCache>
                <c:ptCount val="1"/>
                <c:pt idx="0">
                  <c:v>Regular 
Cost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Tesla!$J$2:$J$54</c:f>
              <c:numCache>
                <c:formatCode>General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xVal>
          <c:yVal>
            <c:numRef>
              <c:f>Tesla!$L$2:$L$54</c:f>
              <c:numCache>
                <c:formatCode>_("$"* #,##0.00_);_("$"* \(#,##0.00\);_("$"* "-"??_);_(@_)</c:formatCode>
                <c:ptCount val="53"/>
                <c:pt idx="0">
                  <c:v>1.2857142857142858</c:v>
                </c:pt>
                <c:pt idx="1">
                  <c:v>2.5714285714285716</c:v>
                </c:pt>
                <c:pt idx="2">
                  <c:v>3.8571428571428572</c:v>
                </c:pt>
                <c:pt idx="3">
                  <c:v>5.1428571428571432</c:v>
                </c:pt>
                <c:pt idx="4">
                  <c:v>6.4285714285714288</c:v>
                </c:pt>
                <c:pt idx="5">
                  <c:v>7.7142857142857144</c:v>
                </c:pt>
                <c:pt idx="6">
                  <c:v>9</c:v>
                </c:pt>
                <c:pt idx="7">
                  <c:v>10.285714285714286</c:v>
                </c:pt>
                <c:pt idx="8">
                  <c:v>11.571428571428573</c:v>
                </c:pt>
                <c:pt idx="9">
                  <c:v>12.857142857142858</c:v>
                </c:pt>
                <c:pt idx="10">
                  <c:v>14.142857142857142</c:v>
                </c:pt>
                <c:pt idx="11">
                  <c:v>15.428571428571429</c:v>
                </c:pt>
                <c:pt idx="12">
                  <c:v>16.714285714285715</c:v>
                </c:pt>
                <c:pt idx="13">
                  <c:v>18</c:v>
                </c:pt>
                <c:pt idx="14">
                  <c:v>19.285714285714285</c:v>
                </c:pt>
                <c:pt idx="15">
                  <c:v>20.571428571428573</c:v>
                </c:pt>
                <c:pt idx="16">
                  <c:v>21.857142857142858</c:v>
                </c:pt>
                <c:pt idx="17">
                  <c:v>23.142857142857146</c:v>
                </c:pt>
                <c:pt idx="18">
                  <c:v>24.428571428571427</c:v>
                </c:pt>
                <c:pt idx="19">
                  <c:v>25.714285714285715</c:v>
                </c:pt>
                <c:pt idx="20">
                  <c:v>27</c:v>
                </c:pt>
                <c:pt idx="21">
                  <c:v>28.285714285714285</c:v>
                </c:pt>
                <c:pt idx="22">
                  <c:v>29.571428571428569</c:v>
                </c:pt>
                <c:pt idx="23">
                  <c:v>30.857142857142858</c:v>
                </c:pt>
                <c:pt idx="24">
                  <c:v>32.142857142857146</c:v>
                </c:pt>
                <c:pt idx="25">
                  <c:v>33.428571428571431</c:v>
                </c:pt>
                <c:pt idx="26">
                  <c:v>34.714285714285715</c:v>
                </c:pt>
                <c:pt idx="27">
                  <c:v>36</c:v>
                </c:pt>
                <c:pt idx="28">
                  <c:v>37.285714285714292</c:v>
                </c:pt>
                <c:pt idx="29">
                  <c:v>38.571428571428569</c:v>
                </c:pt>
                <c:pt idx="30">
                  <c:v>39.857142857142854</c:v>
                </c:pt>
                <c:pt idx="31">
                  <c:v>41.142857142857146</c:v>
                </c:pt>
                <c:pt idx="32">
                  <c:v>42.428571428571431</c:v>
                </c:pt>
                <c:pt idx="33">
                  <c:v>43.714285714285715</c:v>
                </c:pt>
                <c:pt idx="34">
                  <c:v>45</c:v>
                </c:pt>
                <c:pt idx="35">
                  <c:v>46.285714285714292</c:v>
                </c:pt>
                <c:pt idx="36">
                  <c:v>47.571428571428569</c:v>
                </c:pt>
                <c:pt idx="37">
                  <c:v>48.857142857142854</c:v>
                </c:pt>
                <c:pt idx="38">
                  <c:v>50.142857142857146</c:v>
                </c:pt>
                <c:pt idx="39">
                  <c:v>51.428571428571431</c:v>
                </c:pt>
                <c:pt idx="40">
                  <c:v>52.714285714285715</c:v>
                </c:pt>
                <c:pt idx="41">
                  <c:v>54</c:v>
                </c:pt>
                <c:pt idx="42">
                  <c:v>55.285714285714292</c:v>
                </c:pt>
                <c:pt idx="43">
                  <c:v>56.571428571428569</c:v>
                </c:pt>
                <c:pt idx="44">
                  <c:v>57.857142857142861</c:v>
                </c:pt>
                <c:pt idx="45">
                  <c:v>59.142857142857139</c:v>
                </c:pt>
                <c:pt idx="46">
                  <c:v>60.428571428571423</c:v>
                </c:pt>
                <c:pt idx="47">
                  <c:v>61.714285714285715</c:v>
                </c:pt>
                <c:pt idx="48">
                  <c:v>63</c:v>
                </c:pt>
                <c:pt idx="49">
                  <c:v>64.285714285714292</c:v>
                </c:pt>
                <c:pt idx="50">
                  <c:v>65.571428571428584</c:v>
                </c:pt>
                <c:pt idx="51">
                  <c:v>66.857142857142861</c:v>
                </c:pt>
                <c:pt idx="52">
                  <c:v>68.142857142857139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48-44BC-BDBB-BAF1A6E8E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23455"/>
        <c:axId val="274826367"/>
      </c:scatterChart>
      <c:valAx>
        <c:axId val="274823455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Driven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826367"/>
        <c:crosses val="autoZero"/>
        <c:crossBetween val="midCat"/>
      </c:valAx>
      <c:valAx>
        <c:axId val="274826367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823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54267463555008"/>
          <c:y val="4.0182648401826483E-2"/>
          <c:w val="0.71288287006292883"/>
          <c:h val="0.80207011109912629"/>
        </c:manualLayout>
      </c:layout>
      <c:scatterChart>
        <c:scatterStyle val="lineMarker"/>
        <c:varyColors val="0"/>
        <c:ser>
          <c:idx val="0"/>
          <c:order val="0"/>
          <c:tx>
            <c:strRef>
              <c:f>Tesla!$M$1</c:f>
              <c:strCache>
                <c:ptCount val="1"/>
                <c:pt idx="0">
                  <c:v>Tesla
per Year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Tesla!$J$2:$J$54</c:f>
              <c:numCache>
                <c:formatCode>General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xVal>
          <c:yVal>
            <c:numRef>
              <c:f>Tesla!$M$2:$M$54</c:f>
              <c:numCache>
                <c:formatCode>_("$"* #,##0.00_);_("$"* \(#,##0.00\);_("$"* "-"??_);_(@_)</c:formatCode>
                <c:ptCount val="53"/>
                <c:pt idx="0">
                  <c:v>59.318181818181813</c:v>
                </c:pt>
                <c:pt idx="1">
                  <c:v>118.63636363636363</c:v>
                </c:pt>
                <c:pt idx="2">
                  <c:v>177.95454545454544</c:v>
                </c:pt>
                <c:pt idx="3">
                  <c:v>237.27272727272725</c:v>
                </c:pt>
                <c:pt idx="4">
                  <c:v>296.59090909090912</c:v>
                </c:pt>
                <c:pt idx="5">
                  <c:v>355.90909090909088</c:v>
                </c:pt>
                <c:pt idx="6">
                  <c:v>415.22727272727269</c:v>
                </c:pt>
                <c:pt idx="7">
                  <c:v>474.5454545454545</c:v>
                </c:pt>
                <c:pt idx="8">
                  <c:v>533.86363636363637</c:v>
                </c:pt>
                <c:pt idx="9">
                  <c:v>593.18181818181824</c:v>
                </c:pt>
                <c:pt idx="10">
                  <c:v>652.5</c:v>
                </c:pt>
                <c:pt idx="11">
                  <c:v>711.81818181818176</c:v>
                </c:pt>
                <c:pt idx="12">
                  <c:v>771.13636363636363</c:v>
                </c:pt>
                <c:pt idx="13">
                  <c:v>830.45454545454538</c:v>
                </c:pt>
                <c:pt idx="14">
                  <c:v>889.77272727272714</c:v>
                </c:pt>
                <c:pt idx="15">
                  <c:v>949.09090909090901</c:v>
                </c:pt>
                <c:pt idx="16">
                  <c:v>1008.4090909090909</c:v>
                </c:pt>
                <c:pt idx="17">
                  <c:v>1067.7272727272727</c:v>
                </c:pt>
                <c:pt idx="18">
                  <c:v>1127.0454545454545</c:v>
                </c:pt>
                <c:pt idx="19">
                  <c:v>1186.3636363636365</c:v>
                </c:pt>
                <c:pt idx="20">
                  <c:v>1245.681818181818</c:v>
                </c:pt>
                <c:pt idx="21">
                  <c:v>1305</c:v>
                </c:pt>
                <c:pt idx="22">
                  <c:v>1364.3181818181818</c:v>
                </c:pt>
                <c:pt idx="23">
                  <c:v>1423.6363636363635</c:v>
                </c:pt>
                <c:pt idx="24">
                  <c:v>1482.9545454545455</c:v>
                </c:pt>
                <c:pt idx="25">
                  <c:v>1542.2727272727273</c:v>
                </c:pt>
                <c:pt idx="26">
                  <c:v>1601.5909090909092</c:v>
                </c:pt>
                <c:pt idx="27">
                  <c:v>1660.9090909090908</c:v>
                </c:pt>
                <c:pt idx="28">
                  <c:v>1720.2272727272727</c:v>
                </c:pt>
                <c:pt idx="29">
                  <c:v>1779.5454545454543</c:v>
                </c:pt>
                <c:pt idx="30">
                  <c:v>1838.8636363636365</c:v>
                </c:pt>
                <c:pt idx="31">
                  <c:v>1898.181818181818</c:v>
                </c:pt>
                <c:pt idx="32">
                  <c:v>1957.5</c:v>
                </c:pt>
                <c:pt idx="33">
                  <c:v>2016.8181818181818</c:v>
                </c:pt>
                <c:pt idx="34">
                  <c:v>2076.1363636363635</c:v>
                </c:pt>
                <c:pt idx="35">
                  <c:v>2135.4545454545455</c:v>
                </c:pt>
                <c:pt idx="36">
                  <c:v>2194.772727272727</c:v>
                </c:pt>
                <c:pt idx="37">
                  <c:v>2254.090909090909</c:v>
                </c:pt>
                <c:pt idx="38">
                  <c:v>2313.409090909091</c:v>
                </c:pt>
                <c:pt idx="39">
                  <c:v>2372.727272727273</c:v>
                </c:pt>
                <c:pt idx="40">
                  <c:v>2432.0454545454545</c:v>
                </c:pt>
                <c:pt idx="41">
                  <c:v>2491.363636363636</c:v>
                </c:pt>
                <c:pt idx="42">
                  <c:v>2550.6818181818185</c:v>
                </c:pt>
                <c:pt idx="43">
                  <c:v>2610</c:v>
                </c:pt>
                <c:pt idx="44">
                  <c:v>2669.3181818181815</c:v>
                </c:pt>
                <c:pt idx="45">
                  <c:v>2728.6363636363635</c:v>
                </c:pt>
                <c:pt idx="46">
                  <c:v>2787.9545454545455</c:v>
                </c:pt>
                <c:pt idx="47">
                  <c:v>2847.272727272727</c:v>
                </c:pt>
                <c:pt idx="48">
                  <c:v>2906.590909090909</c:v>
                </c:pt>
                <c:pt idx="49">
                  <c:v>2965.909090909091</c:v>
                </c:pt>
                <c:pt idx="50">
                  <c:v>3025.227272727273</c:v>
                </c:pt>
                <c:pt idx="51">
                  <c:v>3084.5454545454545</c:v>
                </c:pt>
                <c:pt idx="52">
                  <c:v>3143.863636363636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E3-4362-8669-868E5CABA2DA}"/>
            </c:ext>
          </c:extLst>
        </c:ser>
        <c:ser>
          <c:idx val="1"/>
          <c:order val="1"/>
          <c:tx>
            <c:strRef>
              <c:f>Tesla!$N$1</c:f>
              <c:strCache>
                <c:ptCount val="1"/>
                <c:pt idx="0">
                  <c:v>Regular
per Year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Tesla!$J$2:$J$54</c:f>
              <c:numCache>
                <c:formatCode>General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xVal>
          <c:yVal>
            <c:numRef>
              <c:f>Tesla!$N$2:$N$54</c:f>
              <c:numCache>
                <c:formatCode>_("$"* #,##0.00_);_("$"* \(#,##0.00\);_("$"* "-"??_);_(@_)</c:formatCode>
                <c:ptCount val="53"/>
                <c:pt idx="0">
                  <c:v>335.57142857142861</c:v>
                </c:pt>
                <c:pt idx="1">
                  <c:v>671.14285714285722</c:v>
                </c:pt>
                <c:pt idx="2">
                  <c:v>1006.7142857142858</c:v>
                </c:pt>
                <c:pt idx="3">
                  <c:v>1342.2857142857144</c:v>
                </c:pt>
                <c:pt idx="4">
                  <c:v>1677.8571428571429</c:v>
                </c:pt>
                <c:pt idx="5">
                  <c:v>2013.4285714285716</c:v>
                </c:pt>
                <c:pt idx="6">
                  <c:v>2349</c:v>
                </c:pt>
                <c:pt idx="7">
                  <c:v>2684.5714285714289</c:v>
                </c:pt>
                <c:pt idx="8">
                  <c:v>3020.1428571428573</c:v>
                </c:pt>
                <c:pt idx="9">
                  <c:v>3355.7142857142858</c:v>
                </c:pt>
                <c:pt idx="10">
                  <c:v>3691.2857142857142</c:v>
                </c:pt>
                <c:pt idx="11">
                  <c:v>4026.8571428571431</c:v>
                </c:pt>
                <c:pt idx="12">
                  <c:v>4362.4285714285716</c:v>
                </c:pt>
                <c:pt idx="13">
                  <c:v>4698</c:v>
                </c:pt>
                <c:pt idx="14">
                  <c:v>5033.5714285714284</c:v>
                </c:pt>
                <c:pt idx="15">
                  <c:v>5369.1428571428578</c:v>
                </c:pt>
                <c:pt idx="16">
                  <c:v>5704.7142857142862</c:v>
                </c:pt>
                <c:pt idx="17">
                  <c:v>6040.2857142857147</c:v>
                </c:pt>
                <c:pt idx="18">
                  <c:v>6375.8571428571422</c:v>
                </c:pt>
                <c:pt idx="19">
                  <c:v>6711.4285714285716</c:v>
                </c:pt>
                <c:pt idx="20">
                  <c:v>7047</c:v>
                </c:pt>
                <c:pt idx="21">
                  <c:v>7382.5714285714284</c:v>
                </c:pt>
                <c:pt idx="22">
                  <c:v>7718.1428571428569</c:v>
                </c:pt>
                <c:pt idx="23">
                  <c:v>8053.7142857142862</c:v>
                </c:pt>
                <c:pt idx="24">
                  <c:v>8389.2857142857156</c:v>
                </c:pt>
                <c:pt idx="25">
                  <c:v>8724.8571428571431</c:v>
                </c:pt>
                <c:pt idx="26">
                  <c:v>9060.4285714285725</c:v>
                </c:pt>
                <c:pt idx="27">
                  <c:v>9396</c:v>
                </c:pt>
                <c:pt idx="28">
                  <c:v>9731.5714285714294</c:v>
                </c:pt>
                <c:pt idx="29">
                  <c:v>10067.142857142857</c:v>
                </c:pt>
                <c:pt idx="30">
                  <c:v>10402.714285714284</c:v>
                </c:pt>
                <c:pt idx="31">
                  <c:v>10738.285714285716</c:v>
                </c:pt>
                <c:pt idx="32">
                  <c:v>11073.857142857143</c:v>
                </c:pt>
                <c:pt idx="33">
                  <c:v>11409.428571428572</c:v>
                </c:pt>
                <c:pt idx="34">
                  <c:v>11745</c:v>
                </c:pt>
                <c:pt idx="35">
                  <c:v>12080.571428571429</c:v>
                </c:pt>
                <c:pt idx="36">
                  <c:v>12416.142857142857</c:v>
                </c:pt>
                <c:pt idx="37">
                  <c:v>12751.714285714284</c:v>
                </c:pt>
                <c:pt idx="38">
                  <c:v>13087.285714285716</c:v>
                </c:pt>
                <c:pt idx="39">
                  <c:v>13422.857142857143</c:v>
                </c:pt>
                <c:pt idx="40">
                  <c:v>13758.428571428572</c:v>
                </c:pt>
                <c:pt idx="41">
                  <c:v>14094</c:v>
                </c:pt>
                <c:pt idx="42">
                  <c:v>14429.571428571429</c:v>
                </c:pt>
                <c:pt idx="43">
                  <c:v>14765.142857142857</c:v>
                </c:pt>
                <c:pt idx="44">
                  <c:v>15100.714285714286</c:v>
                </c:pt>
                <c:pt idx="45">
                  <c:v>15436.285714285714</c:v>
                </c:pt>
                <c:pt idx="46">
                  <c:v>15771.857142857141</c:v>
                </c:pt>
                <c:pt idx="47">
                  <c:v>16107.428571428572</c:v>
                </c:pt>
                <c:pt idx="48">
                  <c:v>16443</c:v>
                </c:pt>
                <c:pt idx="49">
                  <c:v>16778.571428571431</c:v>
                </c:pt>
                <c:pt idx="50">
                  <c:v>17114.142857142859</c:v>
                </c:pt>
                <c:pt idx="51">
                  <c:v>17449.714285714286</c:v>
                </c:pt>
                <c:pt idx="52">
                  <c:v>17785.285714285714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E3-4362-8669-868E5CAB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604751"/>
        <c:axId val="290596015"/>
      </c:scatterChart>
      <c:valAx>
        <c:axId val="290604751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Driven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596015"/>
        <c:crosses val="autoZero"/>
        <c:crossBetween val="midCat"/>
      </c:valAx>
      <c:valAx>
        <c:axId val="290596015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604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8</xdr:col>
      <xdr:colOff>428624</xdr:colOff>
      <xdr:row>23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123825</xdr:rowOff>
    </xdr:from>
    <xdr:to>
      <xdr:col>8</xdr:col>
      <xdr:colOff>428625</xdr:colOff>
      <xdr:row>40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8</xdr:col>
      <xdr:colOff>428624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123825</xdr:rowOff>
    </xdr:from>
    <xdr:to>
      <xdr:col>8</xdr:col>
      <xdr:colOff>428625</xdr:colOff>
      <xdr:row>41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J1:N54" totalsRowShown="0" headerRowDxfId="8">
  <autoFilter ref="J1:N54"/>
  <tableColumns count="5">
    <tableColumn id="1" name="Miles_x000a_per Day" dataDxfId="7"/>
    <tableColumn id="2" name="Prime_x000a_Cost" dataDxfId="6" dataCellStyle="Currency">
      <calculatedColumnFormula>IF(J2&lt;G$3,(J2/A$4*A$2),((G$3/A$4)*A$2)+((J2-G$3)/G$2*A$3))</calculatedColumnFormula>
    </tableColumn>
    <tableColumn id="3" name="Regular_x000a_Cost" dataCellStyle="Currency">
      <calculatedColumnFormula>Table1[[#This Row],[Miles
per Day]]/D$2*A$3</calculatedColumnFormula>
    </tableColumn>
    <tableColumn id="5" name="Prime_x000a_per Year" dataDxfId="5" dataCellStyle="Currency">
      <calculatedColumnFormula>Table1[[#This Row],[Prime
Cost]]*261</calculatedColumnFormula>
    </tableColumn>
    <tableColumn id="6" name="Regular_x000a_per Year" dataCellStyle="Currency">
      <calculatedColumnFormula>Table1[[#This Row],[Regular
Cost]]*261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J1:N54" totalsRowShown="0" headerRowDxfId="4">
  <autoFilter ref="J1:N54"/>
  <tableColumns count="5">
    <tableColumn id="1" name="Miles_x000a_per Day" dataDxfId="3"/>
    <tableColumn id="2" name="Tesla_x000a_Cost" dataDxfId="2" dataCellStyle="Currency">
      <calculatedColumnFormula>IF(J2&lt;G$3,(J2/A$4*A$2),(G$3/A$4*A$2)+((J2-G$3)/G$2)*A$3)</calculatedColumnFormula>
    </tableColumn>
    <tableColumn id="3" name="Regular _x000a_Cost" dataDxfId="1" dataCellStyle="Currency">
      <calculatedColumnFormula>Table13[[#This Row],[Miles
per Day]]/D$2*A$3</calculatedColumnFormula>
    </tableColumn>
    <tableColumn id="5" name="Tesla_x000a_per Year" dataDxfId="0" dataCellStyle="Currency">
      <calculatedColumnFormula>Table13[[#This Row],[Tesla
Cost]]*261</calculatedColumnFormula>
    </tableColumn>
    <tableColumn id="6" name="Regular_x000a_per Year" dataCellStyle="Currency">
      <calculatedColumnFormula>Table13[[#This Row],[Regular 
Cost]]*261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O23" sqref="O23"/>
    </sheetView>
  </sheetViews>
  <sheetFormatPr defaultRowHeight="15" x14ac:dyDescent="0.25"/>
  <cols>
    <col min="2" max="2" width="16.140625" bestFit="1" customWidth="1"/>
    <col min="3" max="3" width="9.85546875" bestFit="1" customWidth="1"/>
    <col min="4" max="4" width="10.5703125" bestFit="1" customWidth="1"/>
    <col min="7" max="7" width="10.5703125" bestFit="1" customWidth="1"/>
    <col min="8" max="8" width="15.7109375" bestFit="1" customWidth="1"/>
    <col min="9" max="9" width="12" customWidth="1"/>
    <col min="10" max="10" width="11.28515625" customWidth="1"/>
    <col min="11" max="12" width="9" style="1" customWidth="1"/>
    <col min="13" max="13" width="10.85546875" style="1" customWidth="1"/>
    <col min="14" max="14" width="11.42578125" style="1" customWidth="1"/>
  </cols>
  <sheetData>
    <row r="1" spans="1:14" ht="30" x14ac:dyDescent="0.25">
      <c r="A1" s="30" t="s">
        <v>23</v>
      </c>
      <c r="B1" s="31"/>
      <c r="D1" s="32" t="s">
        <v>14</v>
      </c>
      <c r="E1" s="33"/>
      <c r="F1" s="2"/>
      <c r="G1" s="34" t="s">
        <v>5</v>
      </c>
      <c r="H1" s="35"/>
      <c r="J1" s="3" t="s">
        <v>8</v>
      </c>
      <c r="K1" s="4" t="s">
        <v>9</v>
      </c>
      <c r="L1" s="4" t="s">
        <v>22</v>
      </c>
      <c r="M1" s="4" t="s">
        <v>15</v>
      </c>
      <c r="N1" s="4" t="s">
        <v>21</v>
      </c>
    </row>
    <row r="2" spans="1:14" x14ac:dyDescent="0.25">
      <c r="A2" s="20">
        <v>0.2</v>
      </c>
      <c r="B2" s="17" t="s">
        <v>13</v>
      </c>
      <c r="D2" s="7">
        <v>23</v>
      </c>
      <c r="E2" s="8" t="s">
        <v>1</v>
      </c>
      <c r="G2" s="12">
        <v>54</v>
      </c>
      <c r="H2" s="13" t="s">
        <v>1</v>
      </c>
      <c r="J2" s="2">
        <v>1</v>
      </c>
      <c r="K2" s="1">
        <f t="shared" ref="K2:K33" si="0">IF(J2&lt;G$3,(J2/A$4*A$2),((G$3/A$4)*A$2)+((J2-G$3)/G$2*A$3))</f>
        <v>4.0816326530612242E-2</v>
      </c>
      <c r="L2" s="1">
        <f>Table1[[#This Row],[Miles
per Day]]/D$2*A$3</f>
        <v>0.15652173913043479</v>
      </c>
      <c r="M2" s="1">
        <f>Table1[[#This Row],[Prime
Cost]]*261</f>
        <v>10.653061224489795</v>
      </c>
      <c r="N2" s="1">
        <f>Table1[[#This Row],[Regular
Cost]]*261</f>
        <v>40.85217391304348</v>
      </c>
    </row>
    <row r="3" spans="1:14" x14ac:dyDescent="0.25">
      <c r="A3" s="20">
        <v>3.6</v>
      </c>
      <c r="B3" s="17" t="s">
        <v>24</v>
      </c>
      <c r="D3" s="7"/>
      <c r="E3" s="8"/>
      <c r="G3" s="12">
        <f>A6*A4</f>
        <v>29.400000000000002</v>
      </c>
      <c r="H3" s="13" t="s">
        <v>12</v>
      </c>
      <c r="J3" s="2">
        <v>2</v>
      </c>
      <c r="K3" s="1">
        <f t="shared" si="0"/>
        <v>8.1632653061224483E-2</v>
      </c>
      <c r="L3" s="1">
        <f>Table1[[#This Row],[Miles
per Day]]/D$2*A$3</f>
        <v>0.31304347826086959</v>
      </c>
      <c r="M3" s="1">
        <f>Table1[[#This Row],[Prime
Cost]]*261</f>
        <v>21.30612244897959</v>
      </c>
      <c r="N3" s="1">
        <f>Table1[[#This Row],[Regular
Cost]]*261</f>
        <v>81.704347826086959</v>
      </c>
    </row>
    <row r="4" spans="1:14" x14ac:dyDescent="0.25">
      <c r="A4" s="27">
        <v>4.9000000000000004</v>
      </c>
      <c r="B4" s="28" t="s">
        <v>7</v>
      </c>
      <c r="D4" s="7"/>
      <c r="E4" s="8"/>
      <c r="G4" s="12"/>
      <c r="H4" s="13"/>
      <c r="J4" s="2">
        <v>3</v>
      </c>
      <c r="K4" s="1">
        <f t="shared" si="0"/>
        <v>0.12244897959183672</v>
      </c>
      <c r="L4" s="1">
        <f>Table1[[#This Row],[Miles
per Day]]/D$2*A$3</f>
        <v>0.46956521739130436</v>
      </c>
      <c r="M4" s="1">
        <f>Table1[[#This Row],[Prime
Cost]]*261</f>
        <v>31.959183673469383</v>
      </c>
      <c r="N4" s="1">
        <f>Table1[[#This Row],[Regular
Cost]]*261</f>
        <v>122.55652173913043</v>
      </c>
    </row>
    <row r="5" spans="1:14" x14ac:dyDescent="0.25">
      <c r="A5" s="27">
        <v>28</v>
      </c>
      <c r="B5" s="28" t="s">
        <v>10</v>
      </c>
      <c r="D5" s="9">
        <f>(A5/D2)*A3</f>
        <v>4.3826086956521744</v>
      </c>
      <c r="E5" s="8" t="s">
        <v>2</v>
      </c>
      <c r="G5" s="14">
        <f>IF(A5&lt;G3,(A5/A4*A2),((G3/A$4)*A$2)+((A5-G$3)/G$2)*A$3)</f>
        <v>1.1428571428571428</v>
      </c>
      <c r="H5" s="13" t="s">
        <v>2</v>
      </c>
      <c r="J5" s="2">
        <v>4</v>
      </c>
      <c r="K5" s="1">
        <f t="shared" si="0"/>
        <v>0.16326530612244897</v>
      </c>
      <c r="L5" s="1">
        <f>Table1[[#This Row],[Miles
per Day]]/D$2*A$3</f>
        <v>0.62608695652173918</v>
      </c>
      <c r="M5" s="1">
        <f>Table1[[#This Row],[Prime
Cost]]*261</f>
        <v>42.612244897959179</v>
      </c>
      <c r="N5" s="1">
        <f>Table1[[#This Row],[Regular
Cost]]*261</f>
        <v>163.40869565217392</v>
      </c>
    </row>
    <row r="6" spans="1:14" ht="15.75" thickBot="1" x14ac:dyDescent="0.3">
      <c r="A6" s="25">
        <v>6</v>
      </c>
      <c r="B6" s="26" t="s">
        <v>11</v>
      </c>
      <c r="D6" s="9">
        <f>D5*7</f>
        <v>30.678260869565221</v>
      </c>
      <c r="E6" s="8" t="s">
        <v>3</v>
      </c>
      <c r="G6" s="14">
        <f>G5*7</f>
        <v>8</v>
      </c>
      <c r="H6" s="13" t="s">
        <v>3</v>
      </c>
      <c r="J6" s="2">
        <v>5</v>
      </c>
      <c r="K6" s="1">
        <f t="shared" si="0"/>
        <v>0.20408163265306123</v>
      </c>
      <c r="L6" s="1">
        <f>Table1[[#This Row],[Miles
per Day]]/D$2*A$3</f>
        <v>0.78260869565217395</v>
      </c>
      <c r="M6" s="1">
        <f>Table1[[#This Row],[Prime
Cost]]*261</f>
        <v>53.265306122448983</v>
      </c>
      <c r="N6" s="1">
        <f>Table1[[#This Row],[Regular
Cost]]*261</f>
        <v>204.2608695652174</v>
      </c>
    </row>
    <row r="7" spans="1:14" ht="15.75" thickBot="1" x14ac:dyDescent="0.3">
      <c r="D7" s="10">
        <f>D6*52.1429</f>
        <v>1599.6534886956524</v>
      </c>
      <c r="E7" s="11" t="s">
        <v>4</v>
      </c>
      <c r="G7" s="15">
        <f>G6*52.1429</f>
        <v>417.14319999999998</v>
      </c>
      <c r="H7" s="16" t="s">
        <v>4</v>
      </c>
      <c r="J7" s="2">
        <v>6</v>
      </c>
      <c r="K7" s="1">
        <f t="shared" si="0"/>
        <v>0.24489795918367344</v>
      </c>
      <c r="L7" s="1">
        <f>Table1[[#This Row],[Miles
per Day]]/D$2*A$3</f>
        <v>0.93913043478260871</v>
      </c>
      <c r="M7" s="1">
        <f>Table1[[#This Row],[Prime
Cost]]*261</f>
        <v>63.918367346938766</v>
      </c>
      <c r="N7" s="1">
        <f>Table1[[#This Row],[Regular
Cost]]*261</f>
        <v>245.11304347826086</v>
      </c>
    </row>
    <row r="8" spans="1:14" x14ac:dyDescent="0.25">
      <c r="G8" s="1"/>
      <c r="J8" s="2">
        <v>7</v>
      </c>
      <c r="K8" s="1">
        <f t="shared" si="0"/>
        <v>0.2857142857142857</v>
      </c>
      <c r="L8" s="1">
        <f>Table1[[#This Row],[Miles
per Day]]/D$2*A$3</f>
        <v>1.0956521739130436</v>
      </c>
      <c r="M8" s="1">
        <f>Table1[[#This Row],[Prime
Cost]]*261</f>
        <v>74.571428571428569</v>
      </c>
      <c r="N8" s="1">
        <f>Table1[[#This Row],[Regular
Cost]]*261</f>
        <v>285.96521739130435</v>
      </c>
    </row>
    <row r="9" spans="1:14" x14ac:dyDescent="0.25">
      <c r="J9" s="2">
        <v>8</v>
      </c>
      <c r="K9" s="1">
        <f t="shared" si="0"/>
        <v>0.32653061224489793</v>
      </c>
      <c r="L9" s="1">
        <f>Table1[[#This Row],[Miles
per Day]]/D$2*A$3</f>
        <v>1.2521739130434784</v>
      </c>
      <c r="M9" s="1">
        <f>Table1[[#This Row],[Prime
Cost]]*261</f>
        <v>85.224489795918359</v>
      </c>
      <c r="N9" s="1">
        <f>Table1[[#This Row],[Regular
Cost]]*261</f>
        <v>326.81739130434784</v>
      </c>
    </row>
    <row r="10" spans="1:14" x14ac:dyDescent="0.25">
      <c r="J10" s="2">
        <v>9</v>
      </c>
      <c r="K10" s="1">
        <f t="shared" si="0"/>
        <v>0.36734693877551017</v>
      </c>
      <c r="L10" s="1">
        <f>Table1[[#This Row],[Miles
per Day]]/D$2*A$3</f>
        <v>1.4086956521739131</v>
      </c>
      <c r="M10" s="1">
        <f>Table1[[#This Row],[Prime
Cost]]*261</f>
        <v>95.877551020408148</v>
      </c>
      <c r="N10" s="1">
        <f>Table1[[#This Row],[Regular
Cost]]*261</f>
        <v>367.66956521739132</v>
      </c>
    </row>
    <row r="11" spans="1:14" x14ac:dyDescent="0.25">
      <c r="J11" s="2">
        <v>10</v>
      </c>
      <c r="K11" s="1">
        <f t="shared" si="0"/>
        <v>0.40816326530612246</v>
      </c>
      <c r="L11" s="1">
        <f>Table1[[#This Row],[Miles
per Day]]/D$2*A$3</f>
        <v>1.5652173913043479</v>
      </c>
      <c r="M11" s="1">
        <f>Table1[[#This Row],[Prime
Cost]]*261</f>
        <v>106.53061224489797</v>
      </c>
      <c r="N11" s="1">
        <f>Table1[[#This Row],[Regular
Cost]]*261</f>
        <v>408.52173913043481</v>
      </c>
    </row>
    <row r="12" spans="1:14" x14ac:dyDescent="0.25">
      <c r="J12" s="2">
        <v>11</v>
      </c>
      <c r="K12" s="1">
        <f t="shared" si="0"/>
        <v>0.44897959183673469</v>
      </c>
      <c r="L12" s="1">
        <f>Table1[[#This Row],[Miles
per Day]]/D$2*A$3</f>
        <v>1.7217391304347827</v>
      </c>
      <c r="M12" s="1">
        <f>Table1[[#This Row],[Prime
Cost]]*261</f>
        <v>117.18367346938776</v>
      </c>
      <c r="N12" s="1">
        <f>Table1[[#This Row],[Regular
Cost]]*261</f>
        <v>449.3739130434783</v>
      </c>
    </row>
    <row r="13" spans="1:14" x14ac:dyDescent="0.25">
      <c r="J13" s="2">
        <v>12</v>
      </c>
      <c r="K13" s="1">
        <f t="shared" si="0"/>
        <v>0.48979591836734687</v>
      </c>
      <c r="L13" s="1">
        <f>Table1[[#This Row],[Miles
per Day]]/D$2*A$3</f>
        <v>1.8782608695652174</v>
      </c>
      <c r="M13" s="1">
        <f>Table1[[#This Row],[Prime
Cost]]*261</f>
        <v>127.83673469387753</v>
      </c>
      <c r="N13" s="1">
        <f>Table1[[#This Row],[Regular
Cost]]*261</f>
        <v>490.22608695652173</v>
      </c>
    </row>
    <row r="14" spans="1:14" x14ac:dyDescent="0.25">
      <c r="J14" s="2">
        <v>13</v>
      </c>
      <c r="K14" s="1">
        <f t="shared" si="0"/>
        <v>0.53061224489795922</v>
      </c>
      <c r="L14" s="1">
        <f>Table1[[#This Row],[Miles
per Day]]/D$2*A$3</f>
        <v>2.034782608695652</v>
      </c>
      <c r="M14" s="1">
        <f>Table1[[#This Row],[Prime
Cost]]*261</f>
        <v>138.48979591836735</v>
      </c>
      <c r="N14" s="1">
        <f>Table1[[#This Row],[Regular
Cost]]*261</f>
        <v>531.07826086956516</v>
      </c>
    </row>
    <row r="15" spans="1:14" x14ac:dyDescent="0.25">
      <c r="J15" s="29">
        <v>14</v>
      </c>
      <c r="K15" s="22">
        <f t="shared" si="0"/>
        <v>0.5714285714285714</v>
      </c>
      <c r="L15" s="22">
        <f>Table1[[#This Row],[Miles
per Day]]/D$2*A$3</f>
        <v>2.1913043478260872</v>
      </c>
      <c r="M15" s="22">
        <f>Table1[[#This Row],[Prime
Cost]]*261</f>
        <v>149.14285714285714</v>
      </c>
      <c r="N15" s="22">
        <f>Table1[[#This Row],[Regular
Cost]]*261</f>
        <v>571.9304347826087</v>
      </c>
    </row>
    <row r="16" spans="1:14" x14ac:dyDescent="0.25">
      <c r="J16" s="2">
        <v>15</v>
      </c>
      <c r="K16" s="1">
        <f t="shared" si="0"/>
        <v>0.61224489795918369</v>
      </c>
      <c r="L16" s="1">
        <f>Table1[[#This Row],[Miles
per Day]]/D$2*A$3</f>
        <v>2.347826086956522</v>
      </c>
      <c r="M16" s="1">
        <f>Table1[[#This Row],[Prime
Cost]]*261</f>
        <v>159.79591836734693</v>
      </c>
      <c r="N16" s="1">
        <f>Table1[[#This Row],[Regular
Cost]]*261</f>
        <v>612.78260869565224</v>
      </c>
    </row>
    <row r="17" spans="10:14" x14ac:dyDescent="0.25">
      <c r="J17" s="2">
        <v>16</v>
      </c>
      <c r="K17" s="1">
        <f t="shared" si="0"/>
        <v>0.65306122448979587</v>
      </c>
      <c r="L17" s="1">
        <f>Table1[[#This Row],[Miles
per Day]]/D$2*A$3</f>
        <v>2.5043478260869567</v>
      </c>
      <c r="M17" s="1">
        <f>Table1[[#This Row],[Prime
Cost]]*261</f>
        <v>170.44897959183672</v>
      </c>
      <c r="N17" s="1">
        <f>Table1[[#This Row],[Regular
Cost]]*261</f>
        <v>653.63478260869567</v>
      </c>
    </row>
    <row r="18" spans="10:14" x14ac:dyDescent="0.25">
      <c r="J18" s="2">
        <v>17</v>
      </c>
      <c r="K18" s="1">
        <f t="shared" si="0"/>
        <v>0.69387755102040816</v>
      </c>
      <c r="L18" s="1">
        <f>Table1[[#This Row],[Miles
per Day]]/D$2*A$3</f>
        <v>2.660869565217391</v>
      </c>
      <c r="M18" s="1">
        <f>Table1[[#This Row],[Prime
Cost]]*261</f>
        <v>181.10204081632654</v>
      </c>
      <c r="N18" s="1">
        <f>Table1[[#This Row],[Regular
Cost]]*261</f>
        <v>694.4869565217391</v>
      </c>
    </row>
    <row r="19" spans="10:14" x14ac:dyDescent="0.25">
      <c r="J19" s="2">
        <v>18</v>
      </c>
      <c r="K19" s="1">
        <f t="shared" si="0"/>
        <v>0.73469387755102034</v>
      </c>
      <c r="L19" s="1">
        <f>Table1[[#This Row],[Miles
per Day]]/D$2*A$3</f>
        <v>2.8173913043478263</v>
      </c>
      <c r="M19" s="1">
        <f>Table1[[#This Row],[Prime
Cost]]*261</f>
        <v>191.7551020408163</v>
      </c>
      <c r="N19" s="1">
        <f>Table1[[#This Row],[Regular
Cost]]*261</f>
        <v>735.33913043478265</v>
      </c>
    </row>
    <row r="20" spans="10:14" x14ac:dyDescent="0.25">
      <c r="J20" s="2">
        <v>19</v>
      </c>
      <c r="K20" s="1">
        <f t="shared" si="0"/>
        <v>0.77551020408163263</v>
      </c>
      <c r="L20" s="1">
        <f>Table1[[#This Row],[Miles
per Day]]/D$2*A$3</f>
        <v>2.973913043478261</v>
      </c>
      <c r="M20" s="1">
        <f>Table1[[#This Row],[Prime
Cost]]*261</f>
        <v>202.40816326530611</v>
      </c>
      <c r="N20" s="1">
        <f>Table1[[#This Row],[Regular
Cost]]*261</f>
        <v>776.19130434782608</v>
      </c>
    </row>
    <row r="21" spans="10:14" x14ac:dyDescent="0.25">
      <c r="J21" s="2">
        <v>20</v>
      </c>
      <c r="K21" s="1">
        <f t="shared" si="0"/>
        <v>0.81632653061224492</v>
      </c>
      <c r="L21" s="1">
        <f>Table1[[#This Row],[Miles
per Day]]/D$2*A$3</f>
        <v>3.1304347826086958</v>
      </c>
      <c r="M21" s="1">
        <f>Table1[[#This Row],[Prime
Cost]]*261</f>
        <v>213.06122448979593</v>
      </c>
      <c r="N21" s="1">
        <f>Table1[[#This Row],[Regular
Cost]]*261</f>
        <v>817.04347826086962</v>
      </c>
    </row>
    <row r="22" spans="10:14" x14ac:dyDescent="0.25">
      <c r="J22" s="2">
        <v>21</v>
      </c>
      <c r="K22" s="1">
        <f t="shared" si="0"/>
        <v>0.85714285714285721</v>
      </c>
      <c r="L22" s="1">
        <f>Table1[[#This Row],[Miles
per Day]]/D$2*A$3</f>
        <v>3.2869565217391301</v>
      </c>
      <c r="M22" s="1">
        <f>Table1[[#This Row],[Prime
Cost]]*261</f>
        <v>223.71428571428572</v>
      </c>
      <c r="N22" s="1">
        <f>Table1[[#This Row],[Regular
Cost]]*261</f>
        <v>857.89565217391294</v>
      </c>
    </row>
    <row r="23" spans="10:14" x14ac:dyDescent="0.25">
      <c r="J23" s="2">
        <v>22</v>
      </c>
      <c r="K23" s="1">
        <f t="shared" si="0"/>
        <v>0.89795918367346939</v>
      </c>
      <c r="L23" s="1">
        <f>Table1[[#This Row],[Miles
per Day]]/D$2*A$3</f>
        <v>3.4434782608695653</v>
      </c>
      <c r="M23" s="1">
        <f>Table1[[#This Row],[Prime
Cost]]*261</f>
        <v>234.36734693877551</v>
      </c>
      <c r="N23" s="1">
        <f>Table1[[#This Row],[Regular
Cost]]*261</f>
        <v>898.74782608695659</v>
      </c>
    </row>
    <row r="24" spans="10:14" x14ac:dyDescent="0.25">
      <c r="J24" s="2">
        <v>23</v>
      </c>
      <c r="K24" s="1">
        <f t="shared" si="0"/>
        <v>0.93877551020408156</v>
      </c>
      <c r="L24" s="1">
        <f>Table1[[#This Row],[Miles
per Day]]/D$2*A$3</f>
        <v>3.6</v>
      </c>
      <c r="M24" s="1">
        <f>Table1[[#This Row],[Prime
Cost]]*261</f>
        <v>245.0204081632653</v>
      </c>
      <c r="N24" s="1">
        <f>Table1[[#This Row],[Regular
Cost]]*261</f>
        <v>939.6</v>
      </c>
    </row>
    <row r="25" spans="10:14" x14ac:dyDescent="0.25">
      <c r="J25" s="2">
        <v>24</v>
      </c>
      <c r="K25" s="1">
        <f t="shared" si="0"/>
        <v>0.97959183673469374</v>
      </c>
      <c r="L25" s="1">
        <f>Table1[[#This Row],[Miles
per Day]]/D$2*A$3</f>
        <v>3.7565217391304349</v>
      </c>
      <c r="M25" s="1">
        <f>Table1[[#This Row],[Prime
Cost]]*261</f>
        <v>255.67346938775506</v>
      </c>
      <c r="N25" s="1">
        <f>Table1[[#This Row],[Regular
Cost]]*261</f>
        <v>980.45217391304345</v>
      </c>
    </row>
    <row r="26" spans="10:14" x14ac:dyDescent="0.25">
      <c r="J26" s="2">
        <v>25</v>
      </c>
      <c r="K26" s="1">
        <f t="shared" si="0"/>
        <v>1.0204081632653061</v>
      </c>
      <c r="L26" s="1">
        <f>Table1[[#This Row],[Miles
per Day]]/D$2*A$3</f>
        <v>3.9130434782608696</v>
      </c>
      <c r="M26" s="1">
        <f>Table1[[#This Row],[Prime
Cost]]*261</f>
        <v>266.32653061224488</v>
      </c>
      <c r="N26" s="1">
        <f>Table1[[#This Row],[Regular
Cost]]*261</f>
        <v>1021.304347826087</v>
      </c>
    </row>
    <row r="27" spans="10:14" x14ac:dyDescent="0.25">
      <c r="J27" s="2">
        <v>26</v>
      </c>
      <c r="K27" s="1">
        <f t="shared" si="0"/>
        <v>1.0612244897959184</v>
      </c>
      <c r="L27" s="1">
        <f>Table1[[#This Row],[Miles
per Day]]/D$2*A$3</f>
        <v>4.0695652173913039</v>
      </c>
      <c r="M27" s="1">
        <f>Table1[[#This Row],[Prime
Cost]]*261</f>
        <v>276.9795918367347</v>
      </c>
      <c r="N27" s="1">
        <f>Table1[[#This Row],[Regular
Cost]]*261</f>
        <v>1062.1565217391303</v>
      </c>
    </row>
    <row r="28" spans="10:14" x14ac:dyDescent="0.25">
      <c r="J28" s="2">
        <v>27</v>
      </c>
      <c r="K28" s="1">
        <f t="shared" si="0"/>
        <v>1.1020408163265305</v>
      </c>
      <c r="L28" s="1">
        <f>Table1[[#This Row],[Miles
per Day]]/D$2*A$3</f>
        <v>4.2260869565217396</v>
      </c>
      <c r="M28" s="1">
        <f>Table1[[#This Row],[Prime
Cost]]*261</f>
        <v>287.63265306122446</v>
      </c>
      <c r="N28" s="1">
        <f>Table1[[#This Row],[Regular
Cost]]*261</f>
        <v>1103.0086956521741</v>
      </c>
    </row>
    <row r="29" spans="10:14" x14ac:dyDescent="0.25">
      <c r="J29" s="18">
        <v>28</v>
      </c>
      <c r="K29" s="19">
        <f t="shared" si="0"/>
        <v>1.1428571428571428</v>
      </c>
      <c r="L29" s="19">
        <f>Table1[[#This Row],[Miles
per Day]]/D$2*A$3</f>
        <v>4.3826086956521744</v>
      </c>
      <c r="M29" s="19">
        <f>Table1[[#This Row],[Prime
Cost]]*261</f>
        <v>298.28571428571428</v>
      </c>
      <c r="N29" s="19">
        <f>Table1[[#This Row],[Regular
Cost]]*261</f>
        <v>1143.8608695652174</v>
      </c>
    </row>
    <row r="30" spans="10:14" x14ac:dyDescent="0.25">
      <c r="J30" s="2">
        <v>29</v>
      </c>
      <c r="K30" s="1">
        <f t="shared" si="0"/>
        <v>1.1836734693877551</v>
      </c>
      <c r="L30" s="1">
        <f>Table1[[#This Row],[Miles
per Day]]/D$2*A$3</f>
        <v>4.5391304347826091</v>
      </c>
      <c r="M30" s="1">
        <f>Table1[[#This Row],[Prime
Cost]]*261</f>
        <v>308.9387755102041</v>
      </c>
      <c r="N30" s="1">
        <f>Table1[[#This Row],[Regular
Cost]]*261</f>
        <v>1184.7130434782609</v>
      </c>
    </row>
    <row r="31" spans="10:14" x14ac:dyDescent="0.25">
      <c r="J31" s="2">
        <v>30</v>
      </c>
      <c r="K31" s="1">
        <f t="shared" si="0"/>
        <v>1.24</v>
      </c>
      <c r="L31" s="1">
        <f>Table1[[#This Row],[Miles
per Day]]/D$2*A$3</f>
        <v>4.6956521739130439</v>
      </c>
      <c r="M31" s="1">
        <f>Table1[[#This Row],[Prime
Cost]]*261</f>
        <v>323.64</v>
      </c>
      <c r="N31" s="1">
        <f>Table1[[#This Row],[Regular
Cost]]*261</f>
        <v>1225.5652173913045</v>
      </c>
    </row>
    <row r="32" spans="10:14" x14ac:dyDescent="0.25">
      <c r="J32" s="2">
        <v>31</v>
      </c>
      <c r="K32" s="1">
        <f t="shared" si="0"/>
        <v>1.3066666666666666</v>
      </c>
      <c r="L32" s="1">
        <f>Table1[[#This Row],[Miles
per Day]]/D$2*A$3</f>
        <v>4.8521739130434787</v>
      </c>
      <c r="M32" s="1">
        <f>Table1[[#This Row],[Prime
Cost]]*261</f>
        <v>341.04</v>
      </c>
      <c r="N32" s="1">
        <f>Table1[[#This Row],[Regular
Cost]]*261</f>
        <v>1266.417391304348</v>
      </c>
    </row>
    <row r="33" spans="10:14" x14ac:dyDescent="0.25">
      <c r="J33" s="2">
        <v>32</v>
      </c>
      <c r="K33" s="1">
        <f t="shared" si="0"/>
        <v>1.3733333333333333</v>
      </c>
      <c r="L33" s="1">
        <f>Table1[[#This Row],[Miles
per Day]]/D$2*A$3</f>
        <v>5.0086956521739134</v>
      </c>
      <c r="M33" s="1">
        <f>Table1[[#This Row],[Prime
Cost]]*261</f>
        <v>358.44</v>
      </c>
      <c r="N33" s="1">
        <f>Table1[[#This Row],[Regular
Cost]]*261</f>
        <v>1307.2695652173913</v>
      </c>
    </row>
    <row r="34" spans="10:14" x14ac:dyDescent="0.25">
      <c r="J34" s="2">
        <v>33</v>
      </c>
      <c r="K34" s="1">
        <f t="shared" ref="K34:K54" si="1">IF(J34&lt;G$3,(J34/A$4*A$2),((G$3/A$4)*A$2)+((J34-G$3)/G$2*A$3))</f>
        <v>1.44</v>
      </c>
      <c r="L34" s="1">
        <f>Table1[[#This Row],[Miles
per Day]]/D$2*A$3</f>
        <v>5.1652173913043473</v>
      </c>
      <c r="M34" s="1">
        <f>Table1[[#This Row],[Prime
Cost]]*261</f>
        <v>375.84</v>
      </c>
      <c r="N34" s="1">
        <f>Table1[[#This Row],[Regular
Cost]]*261</f>
        <v>1348.1217391304347</v>
      </c>
    </row>
    <row r="35" spans="10:14" x14ac:dyDescent="0.25">
      <c r="J35" s="2">
        <v>34</v>
      </c>
      <c r="K35" s="1">
        <f t="shared" si="1"/>
        <v>1.5066666666666668</v>
      </c>
      <c r="L35" s="1">
        <f>Table1[[#This Row],[Miles
per Day]]/D$2*A$3</f>
        <v>5.3217391304347821</v>
      </c>
      <c r="M35" s="1">
        <f>Table1[[#This Row],[Prime
Cost]]*261</f>
        <v>393.24000000000007</v>
      </c>
      <c r="N35" s="1">
        <f>Table1[[#This Row],[Regular
Cost]]*261</f>
        <v>1388.9739130434782</v>
      </c>
    </row>
    <row r="36" spans="10:14" x14ac:dyDescent="0.25">
      <c r="J36" s="2">
        <v>35</v>
      </c>
      <c r="K36" s="1">
        <f t="shared" si="1"/>
        <v>1.5733333333333333</v>
      </c>
      <c r="L36" s="1">
        <f>Table1[[#This Row],[Miles
per Day]]/D$2*A$3</f>
        <v>5.4782608695652177</v>
      </c>
      <c r="M36" s="1">
        <f>Table1[[#This Row],[Prime
Cost]]*261</f>
        <v>410.64</v>
      </c>
      <c r="N36" s="1">
        <f>Table1[[#This Row],[Regular
Cost]]*261</f>
        <v>1429.8260869565217</v>
      </c>
    </row>
    <row r="37" spans="10:14" x14ac:dyDescent="0.25">
      <c r="J37" s="2">
        <v>36</v>
      </c>
      <c r="K37" s="1">
        <f t="shared" si="1"/>
        <v>1.6400000000000001</v>
      </c>
      <c r="L37" s="1">
        <f>Table1[[#This Row],[Miles
per Day]]/D$2*A$3</f>
        <v>5.6347826086956525</v>
      </c>
      <c r="M37" s="1">
        <f>Table1[[#This Row],[Prime
Cost]]*261</f>
        <v>428.04</v>
      </c>
      <c r="N37" s="1">
        <f>Table1[[#This Row],[Regular
Cost]]*261</f>
        <v>1470.6782608695653</v>
      </c>
    </row>
    <row r="38" spans="10:14" x14ac:dyDescent="0.25">
      <c r="J38" s="2">
        <v>37</v>
      </c>
      <c r="K38" s="1">
        <f t="shared" si="1"/>
        <v>1.7066666666666666</v>
      </c>
      <c r="L38" s="1">
        <f>Table1[[#This Row],[Miles
per Day]]/D$2*A$3</f>
        <v>5.7913043478260873</v>
      </c>
      <c r="M38" s="1">
        <f>Table1[[#This Row],[Prime
Cost]]*261</f>
        <v>445.44</v>
      </c>
      <c r="N38" s="1">
        <f>Table1[[#This Row],[Regular
Cost]]*261</f>
        <v>1511.5304347826088</v>
      </c>
    </row>
    <row r="39" spans="10:14" x14ac:dyDescent="0.25">
      <c r="J39" s="2">
        <v>38</v>
      </c>
      <c r="K39" s="1">
        <f t="shared" si="1"/>
        <v>1.7733333333333334</v>
      </c>
      <c r="L39" s="1">
        <f>Table1[[#This Row],[Miles
per Day]]/D$2*A$3</f>
        <v>5.947826086956522</v>
      </c>
      <c r="M39" s="1">
        <f>Table1[[#This Row],[Prime
Cost]]*261</f>
        <v>462.84000000000003</v>
      </c>
      <c r="N39" s="1">
        <f>Table1[[#This Row],[Regular
Cost]]*261</f>
        <v>1552.3826086956522</v>
      </c>
    </row>
    <row r="40" spans="10:14" x14ac:dyDescent="0.25">
      <c r="J40" s="2">
        <v>39</v>
      </c>
      <c r="K40" s="1">
        <f t="shared" si="1"/>
        <v>1.8399999999999999</v>
      </c>
      <c r="L40" s="1">
        <f>Table1[[#This Row],[Miles
per Day]]/D$2*A$3</f>
        <v>6.1043478260869568</v>
      </c>
      <c r="M40" s="1">
        <f>Table1[[#This Row],[Prime
Cost]]*261</f>
        <v>480.23999999999995</v>
      </c>
      <c r="N40" s="1">
        <f>Table1[[#This Row],[Regular
Cost]]*261</f>
        <v>1593.2347826086957</v>
      </c>
    </row>
    <row r="41" spans="10:14" x14ac:dyDescent="0.25">
      <c r="J41" s="2">
        <v>40</v>
      </c>
      <c r="K41" s="1">
        <f t="shared" si="1"/>
        <v>1.9066666666666667</v>
      </c>
      <c r="L41" s="1">
        <f>Table1[[#This Row],[Miles
per Day]]/D$2*A$3</f>
        <v>6.2608695652173916</v>
      </c>
      <c r="M41" s="1">
        <f>Table1[[#This Row],[Prime
Cost]]*261</f>
        <v>497.64000000000004</v>
      </c>
      <c r="N41" s="1">
        <f>Table1[[#This Row],[Regular
Cost]]*261</f>
        <v>1634.0869565217392</v>
      </c>
    </row>
    <row r="42" spans="10:14" x14ac:dyDescent="0.25">
      <c r="J42" s="2">
        <v>41</v>
      </c>
      <c r="K42" s="1">
        <f t="shared" si="1"/>
        <v>1.9733333333333334</v>
      </c>
      <c r="L42" s="1">
        <f>Table1[[#This Row],[Miles
per Day]]/D$2*A$3</f>
        <v>6.4173913043478263</v>
      </c>
      <c r="M42" s="1">
        <f>Table1[[#This Row],[Prime
Cost]]*261</f>
        <v>515.04</v>
      </c>
      <c r="N42" s="1">
        <f>Table1[[#This Row],[Regular
Cost]]*261</f>
        <v>1674.9391304347828</v>
      </c>
    </row>
    <row r="43" spans="10:14" x14ac:dyDescent="0.25">
      <c r="J43" s="2">
        <v>42</v>
      </c>
      <c r="K43" s="1">
        <f t="shared" si="1"/>
        <v>2.04</v>
      </c>
      <c r="L43" s="1">
        <f>Table1[[#This Row],[Miles
per Day]]/D$2*A$3</f>
        <v>6.5739130434782602</v>
      </c>
      <c r="M43" s="1">
        <f>Table1[[#This Row],[Prime
Cost]]*261</f>
        <v>532.44000000000005</v>
      </c>
      <c r="N43" s="1">
        <f>Table1[[#This Row],[Regular
Cost]]*261</f>
        <v>1715.7913043478259</v>
      </c>
    </row>
    <row r="44" spans="10:14" x14ac:dyDescent="0.25">
      <c r="J44" s="2">
        <v>43</v>
      </c>
      <c r="K44" s="1">
        <f t="shared" si="1"/>
        <v>2.1066666666666669</v>
      </c>
      <c r="L44" s="1">
        <f>Table1[[#This Row],[Miles
per Day]]/D$2*A$3</f>
        <v>6.7304347826086959</v>
      </c>
      <c r="M44" s="1">
        <f>Table1[[#This Row],[Prime
Cost]]*261</f>
        <v>549.84</v>
      </c>
      <c r="N44" s="1">
        <f>Table1[[#This Row],[Regular
Cost]]*261</f>
        <v>1756.6434782608696</v>
      </c>
    </row>
    <row r="45" spans="10:14" x14ac:dyDescent="0.25">
      <c r="J45" s="2">
        <v>44</v>
      </c>
      <c r="K45" s="1">
        <f t="shared" si="1"/>
        <v>2.1733333333333333</v>
      </c>
      <c r="L45" s="1">
        <f>Table1[[#This Row],[Miles
per Day]]/D$2*A$3</f>
        <v>6.8869565217391306</v>
      </c>
      <c r="M45" s="1">
        <f>Table1[[#This Row],[Prime
Cost]]*261</f>
        <v>567.24</v>
      </c>
      <c r="N45" s="1">
        <f>Table1[[#This Row],[Regular
Cost]]*261</f>
        <v>1797.4956521739132</v>
      </c>
    </row>
    <row r="46" spans="10:14" x14ac:dyDescent="0.25">
      <c r="J46" s="2">
        <v>45</v>
      </c>
      <c r="K46" s="1">
        <f t="shared" si="1"/>
        <v>2.2400000000000002</v>
      </c>
      <c r="L46" s="1">
        <f>Table1[[#This Row],[Miles
per Day]]/D$2*A$3</f>
        <v>7.0434782608695654</v>
      </c>
      <c r="M46" s="1">
        <f>Table1[[#This Row],[Prime
Cost]]*261</f>
        <v>584.6400000000001</v>
      </c>
      <c r="N46" s="1">
        <f>Table1[[#This Row],[Regular
Cost]]*261</f>
        <v>1838.3478260869565</v>
      </c>
    </row>
    <row r="47" spans="10:14" x14ac:dyDescent="0.25">
      <c r="J47" s="2">
        <v>46</v>
      </c>
      <c r="K47" s="1">
        <f t="shared" si="1"/>
        <v>2.3066666666666666</v>
      </c>
      <c r="L47" s="1">
        <f>Table1[[#This Row],[Miles
per Day]]/D$2*A$3</f>
        <v>7.2</v>
      </c>
      <c r="M47" s="1">
        <f>Table1[[#This Row],[Prime
Cost]]*261</f>
        <v>602.04</v>
      </c>
      <c r="N47" s="1">
        <f>Table1[[#This Row],[Regular
Cost]]*261</f>
        <v>1879.2</v>
      </c>
    </row>
    <row r="48" spans="10:14" x14ac:dyDescent="0.25">
      <c r="J48" s="2">
        <v>47</v>
      </c>
      <c r="K48" s="1">
        <f t="shared" si="1"/>
        <v>2.3733333333333335</v>
      </c>
      <c r="L48" s="1">
        <f>Table1[[#This Row],[Miles
per Day]]/D$2*A$3</f>
        <v>7.3565217391304358</v>
      </c>
      <c r="M48" s="1">
        <f>Table1[[#This Row],[Prime
Cost]]*261</f>
        <v>619.44000000000005</v>
      </c>
      <c r="N48" s="1">
        <f>Table1[[#This Row],[Regular
Cost]]*261</f>
        <v>1920.0521739130438</v>
      </c>
    </row>
    <row r="49" spans="10:14" x14ac:dyDescent="0.25">
      <c r="J49" s="2">
        <v>48</v>
      </c>
      <c r="K49" s="1">
        <f t="shared" si="1"/>
        <v>2.44</v>
      </c>
      <c r="L49" s="1">
        <f>Table1[[#This Row],[Miles
per Day]]/D$2*A$3</f>
        <v>7.5130434782608697</v>
      </c>
      <c r="M49" s="1">
        <f>Table1[[#This Row],[Prime
Cost]]*261</f>
        <v>636.84</v>
      </c>
      <c r="N49" s="1">
        <f>Table1[[#This Row],[Regular
Cost]]*261</f>
        <v>1960.9043478260869</v>
      </c>
    </row>
    <row r="50" spans="10:14" x14ac:dyDescent="0.25">
      <c r="J50" s="2">
        <v>49</v>
      </c>
      <c r="K50" s="1">
        <f t="shared" si="1"/>
        <v>2.5066666666666668</v>
      </c>
      <c r="L50" s="1">
        <f>Table1[[#This Row],[Miles
per Day]]/D$2*A$3</f>
        <v>7.6695652173913054</v>
      </c>
      <c r="M50" s="1">
        <f>Table1[[#This Row],[Prime
Cost]]*261</f>
        <v>654.24</v>
      </c>
      <c r="N50" s="1">
        <f>Table1[[#This Row],[Regular
Cost]]*261</f>
        <v>2001.7565217391307</v>
      </c>
    </row>
    <row r="51" spans="10:14" x14ac:dyDescent="0.25">
      <c r="J51" s="2">
        <v>50</v>
      </c>
      <c r="K51" s="1">
        <f t="shared" si="1"/>
        <v>2.5733333333333333</v>
      </c>
      <c r="L51" s="1">
        <f>Table1[[#This Row],[Miles
per Day]]/D$2*A$3</f>
        <v>7.8260869565217392</v>
      </c>
      <c r="M51" s="1">
        <f>Table1[[#This Row],[Prime
Cost]]*261</f>
        <v>671.64</v>
      </c>
      <c r="N51" s="1">
        <f>Table1[[#This Row],[Regular
Cost]]*261</f>
        <v>2042.608695652174</v>
      </c>
    </row>
    <row r="52" spans="10:14" x14ac:dyDescent="0.25">
      <c r="J52" s="2">
        <v>51</v>
      </c>
      <c r="K52" s="1">
        <f t="shared" si="1"/>
        <v>2.64</v>
      </c>
      <c r="L52" s="1">
        <f>Table1[[#This Row],[Miles
per Day]]/D$2*A$3</f>
        <v>7.982608695652174</v>
      </c>
      <c r="M52" s="1">
        <f>Table1[[#This Row],[Prime
Cost]]*261</f>
        <v>689.04000000000008</v>
      </c>
      <c r="N52" s="1">
        <f>Table1[[#This Row],[Regular
Cost]]*261</f>
        <v>2083.4608695652173</v>
      </c>
    </row>
    <row r="53" spans="10:14" x14ac:dyDescent="0.25">
      <c r="J53" s="2">
        <v>52</v>
      </c>
      <c r="K53" s="1">
        <f t="shared" si="1"/>
        <v>2.7066666666666666</v>
      </c>
      <c r="L53" s="1">
        <f>Table1[[#This Row],[Miles
per Day]]/D$2*A$3</f>
        <v>8.1391304347826079</v>
      </c>
      <c r="M53" s="1">
        <f>Table1[[#This Row],[Prime
Cost]]*261</f>
        <v>706.43999999999994</v>
      </c>
      <c r="N53" s="1">
        <f>Table1[[#This Row],[Regular
Cost]]*261</f>
        <v>2124.3130434782606</v>
      </c>
    </row>
    <row r="54" spans="10:14" x14ac:dyDescent="0.25">
      <c r="J54" s="2">
        <v>53</v>
      </c>
      <c r="K54" s="1">
        <f t="shared" si="1"/>
        <v>2.7733333333333334</v>
      </c>
      <c r="L54" s="1">
        <f>Table1[[#This Row],[Miles
per Day]]/D$2*A$3</f>
        <v>8.2956521739130444</v>
      </c>
      <c r="M54" s="1">
        <f>Table1[[#This Row],[Prime
Cost]]*261</f>
        <v>723.84</v>
      </c>
      <c r="N54" s="1">
        <f>Table1[[#This Row],[Regular
Cost]]*261</f>
        <v>2165.1652173913044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4" sqref="A4"/>
    </sheetView>
  </sheetViews>
  <sheetFormatPr defaultRowHeight="15" x14ac:dyDescent="0.25"/>
  <cols>
    <col min="2" max="2" width="16.140625" bestFit="1" customWidth="1"/>
    <col min="3" max="3" width="9.85546875" bestFit="1" customWidth="1"/>
    <col min="4" max="4" width="11.5703125" bestFit="1" customWidth="1"/>
    <col min="7" max="7" width="10.5703125" bestFit="1" customWidth="1"/>
    <col min="8" max="8" width="15.7109375" bestFit="1" customWidth="1"/>
    <col min="9" max="9" width="12" customWidth="1"/>
    <col min="10" max="10" width="11.28515625" customWidth="1"/>
    <col min="11" max="12" width="9" style="1" customWidth="1"/>
    <col min="13" max="13" width="10.85546875" style="1" customWidth="1"/>
    <col min="14" max="14" width="11.42578125" style="1" customWidth="1"/>
  </cols>
  <sheetData>
    <row r="1" spans="1:14" ht="30" x14ac:dyDescent="0.25">
      <c r="A1" s="30" t="s">
        <v>6</v>
      </c>
      <c r="B1" s="31"/>
      <c r="D1" s="32" t="s">
        <v>14</v>
      </c>
      <c r="E1" s="33"/>
      <c r="F1" s="2"/>
      <c r="G1" s="34" t="s">
        <v>16</v>
      </c>
      <c r="H1" s="35"/>
      <c r="J1" s="3" t="s">
        <v>8</v>
      </c>
      <c r="K1" s="4" t="s">
        <v>19</v>
      </c>
      <c r="L1" s="4" t="s">
        <v>20</v>
      </c>
      <c r="M1" s="4" t="s">
        <v>18</v>
      </c>
      <c r="N1" s="4" t="s">
        <v>21</v>
      </c>
    </row>
    <row r="2" spans="1:14" x14ac:dyDescent="0.25">
      <c r="A2" s="20">
        <v>0.2</v>
      </c>
      <c r="B2" s="17" t="s">
        <v>13</v>
      </c>
      <c r="D2" s="23">
        <v>14</v>
      </c>
      <c r="E2" s="24" t="s">
        <v>1</v>
      </c>
      <c r="G2" s="21" t="s">
        <v>17</v>
      </c>
      <c r="H2" s="13" t="s">
        <v>1</v>
      </c>
      <c r="J2" s="2">
        <v>5</v>
      </c>
      <c r="K2" s="1">
        <f t="shared" ref="K2:K33" si="0">IF(J2&lt;G$3,(J2/A$4*A$2),(G$3/A$4*A$2)+((J2-G$3)/G$2)*A$3)</f>
        <v>0.22727272727272727</v>
      </c>
      <c r="L2" s="1">
        <f>Table13[[#This Row],[Miles
per Day]]/D$2*A$3</f>
        <v>1.2857142857142858</v>
      </c>
      <c r="M2" s="1">
        <f>Table13[[#This Row],[Tesla
Cost]]*261</f>
        <v>59.318181818181813</v>
      </c>
      <c r="N2" s="1">
        <f>Table13[[#This Row],[Regular 
Cost]]*261</f>
        <v>335.57142857142861</v>
      </c>
    </row>
    <row r="3" spans="1:14" x14ac:dyDescent="0.25">
      <c r="A3" s="20">
        <v>3.6</v>
      </c>
      <c r="B3" s="6" t="s">
        <v>0</v>
      </c>
      <c r="D3" s="7"/>
      <c r="E3" s="8"/>
      <c r="G3" s="12">
        <f>A6*A4</f>
        <v>352</v>
      </c>
      <c r="H3" s="13" t="s">
        <v>12</v>
      </c>
      <c r="J3" s="2">
        <v>10</v>
      </c>
      <c r="K3" s="1">
        <f t="shared" si="0"/>
        <v>0.45454545454545453</v>
      </c>
      <c r="L3" s="1">
        <f>Table13[[#This Row],[Miles
per Day]]/D$2*A$3</f>
        <v>2.5714285714285716</v>
      </c>
      <c r="M3" s="1">
        <f>Table13[[#This Row],[Tesla
Cost]]*261</f>
        <v>118.63636363636363</v>
      </c>
      <c r="N3" s="1">
        <f>Table13[[#This Row],[Regular 
Cost]]*261</f>
        <v>671.14285714285722</v>
      </c>
    </row>
    <row r="4" spans="1:14" x14ac:dyDescent="0.25">
      <c r="A4" s="5">
        <v>4.4000000000000004</v>
      </c>
      <c r="B4" s="6" t="s">
        <v>7</v>
      </c>
      <c r="D4" s="7"/>
      <c r="E4" s="8"/>
      <c r="G4" s="12"/>
      <c r="H4" s="13"/>
      <c r="J4" s="2">
        <v>15</v>
      </c>
      <c r="K4" s="1">
        <f t="shared" si="0"/>
        <v>0.68181818181818177</v>
      </c>
      <c r="L4" s="1">
        <f>Table13[[#This Row],[Miles
per Day]]/D$2*A$3</f>
        <v>3.8571428571428572</v>
      </c>
      <c r="M4" s="1">
        <f>Table13[[#This Row],[Tesla
Cost]]*261</f>
        <v>177.95454545454544</v>
      </c>
      <c r="N4" s="1">
        <f>Table13[[#This Row],[Regular 
Cost]]*261</f>
        <v>1006.7142857142858</v>
      </c>
    </row>
    <row r="5" spans="1:14" x14ac:dyDescent="0.25">
      <c r="A5" s="27">
        <v>160</v>
      </c>
      <c r="B5" s="28" t="s">
        <v>10</v>
      </c>
      <c r="D5" s="9">
        <f>(A5/D2)*A3</f>
        <v>41.142857142857146</v>
      </c>
      <c r="E5" s="8" t="s">
        <v>2</v>
      </c>
      <c r="G5" s="14">
        <f>IF(A5&lt;G3,(A5/A4*A2),(A5/A4*A2)+((A5-G3)/G2)*A3)</f>
        <v>7.2727272727272725</v>
      </c>
      <c r="H5" s="13" t="s">
        <v>2</v>
      </c>
      <c r="J5" s="2">
        <v>20</v>
      </c>
      <c r="K5" s="1">
        <f t="shared" si="0"/>
        <v>0.90909090909090906</v>
      </c>
      <c r="L5" s="1">
        <f>Table13[[#This Row],[Miles
per Day]]/D$2*A$3</f>
        <v>5.1428571428571432</v>
      </c>
      <c r="M5" s="1">
        <f>Table13[[#This Row],[Tesla
Cost]]*261</f>
        <v>237.27272727272725</v>
      </c>
      <c r="N5" s="1">
        <f>Table13[[#This Row],[Regular 
Cost]]*261</f>
        <v>1342.2857142857144</v>
      </c>
    </row>
    <row r="6" spans="1:14" ht="15.75" thickBot="1" x14ac:dyDescent="0.3">
      <c r="A6" s="25">
        <v>80</v>
      </c>
      <c r="B6" s="26" t="s">
        <v>11</v>
      </c>
      <c r="D6" s="9">
        <f>D5*7</f>
        <v>288</v>
      </c>
      <c r="E6" s="8" t="s">
        <v>3</v>
      </c>
      <c r="G6" s="14">
        <f>G5*7</f>
        <v>50.909090909090907</v>
      </c>
      <c r="H6" s="13" t="s">
        <v>3</v>
      </c>
      <c r="J6" s="2">
        <v>25</v>
      </c>
      <c r="K6" s="1">
        <f t="shared" si="0"/>
        <v>1.1363636363636365</v>
      </c>
      <c r="L6" s="1">
        <f>Table13[[#This Row],[Miles
per Day]]/D$2*A$3</f>
        <v>6.4285714285714288</v>
      </c>
      <c r="M6" s="1">
        <f>Table13[[#This Row],[Tesla
Cost]]*261</f>
        <v>296.59090909090912</v>
      </c>
      <c r="N6" s="1">
        <f>Table13[[#This Row],[Regular 
Cost]]*261</f>
        <v>1677.8571428571429</v>
      </c>
    </row>
    <row r="7" spans="1:14" ht="15.75" thickBot="1" x14ac:dyDescent="0.3">
      <c r="D7" s="10">
        <f>D6*52.1429</f>
        <v>15017.155199999999</v>
      </c>
      <c r="E7" s="11" t="s">
        <v>4</v>
      </c>
      <c r="G7" s="15">
        <f>G6*52.1429</f>
        <v>2654.5476363636362</v>
      </c>
      <c r="H7" s="16" t="s">
        <v>4</v>
      </c>
      <c r="J7" s="2">
        <v>30</v>
      </c>
      <c r="K7" s="1">
        <f t="shared" si="0"/>
        <v>1.3636363636363635</v>
      </c>
      <c r="L7" s="1">
        <f>Table13[[#This Row],[Miles
per Day]]/D$2*A$3</f>
        <v>7.7142857142857144</v>
      </c>
      <c r="M7" s="1">
        <f>Table13[[#This Row],[Tesla
Cost]]*261</f>
        <v>355.90909090909088</v>
      </c>
      <c r="N7" s="1">
        <f>Table13[[#This Row],[Regular 
Cost]]*261</f>
        <v>2013.4285714285716</v>
      </c>
    </row>
    <row r="8" spans="1:14" x14ac:dyDescent="0.25">
      <c r="G8" s="1"/>
      <c r="J8" s="2">
        <v>35</v>
      </c>
      <c r="K8" s="1">
        <f t="shared" si="0"/>
        <v>1.5909090909090908</v>
      </c>
      <c r="L8" s="1">
        <f>Table13[[#This Row],[Miles
per Day]]/D$2*A$3</f>
        <v>9</v>
      </c>
      <c r="M8" s="1">
        <f>Table13[[#This Row],[Tesla
Cost]]*261</f>
        <v>415.22727272727269</v>
      </c>
      <c r="N8" s="1">
        <f>Table13[[#This Row],[Regular 
Cost]]*261</f>
        <v>2349</v>
      </c>
    </row>
    <row r="9" spans="1:14" x14ac:dyDescent="0.25">
      <c r="J9" s="2">
        <v>40</v>
      </c>
      <c r="K9" s="1">
        <f t="shared" si="0"/>
        <v>1.8181818181818181</v>
      </c>
      <c r="L9" s="1">
        <f>Table13[[#This Row],[Miles
per Day]]/D$2*A$3</f>
        <v>10.285714285714286</v>
      </c>
      <c r="M9" s="1">
        <f>Table13[[#This Row],[Tesla
Cost]]*261</f>
        <v>474.5454545454545</v>
      </c>
      <c r="N9" s="1">
        <f>Table13[[#This Row],[Regular 
Cost]]*261</f>
        <v>2684.5714285714289</v>
      </c>
    </row>
    <row r="10" spans="1:14" x14ac:dyDescent="0.25">
      <c r="J10" s="2">
        <v>45</v>
      </c>
      <c r="K10" s="1">
        <f t="shared" si="0"/>
        <v>2.0454545454545454</v>
      </c>
      <c r="L10" s="1">
        <f>Table13[[#This Row],[Miles
per Day]]/D$2*A$3</f>
        <v>11.571428571428573</v>
      </c>
      <c r="M10" s="1">
        <f>Table13[[#This Row],[Tesla
Cost]]*261</f>
        <v>533.86363636363637</v>
      </c>
      <c r="N10" s="1">
        <f>Table13[[#This Row],[Regular 
Cost]]*261</f>
        <v>3020.1428571428573</v>
      </c>
    </row>
    <row r="11" spans="1:14" x14ac:dyDescent="0.25">
      <c r="J11" s="2">
        <v>50</v>
      </c>
      <c r="K11" s="1">
        <f t="shared" si="0"/>
        <v>2.2727272727272729</v>
      </c>
      <c r="L11" s="1">
        <f>Table13[[#This Row],[Miles
per Day]]/D$2*A$3</f>
        <v>12.857142857142858</v>
      </c>
      <c r="M11" s="1">
        <f>Table13[[#This Row],[Tesla
Cost]]*261</f>
        <v>593.18181818181824</v>
      </c>
      <c r="N11" s="1">
        <f>Table13[[#This Row],[Regular 
Cost]]*261</f>
        <v>3355.7142857142858</v>
      </c>
    </row>
    <row r="12" spans="1:14" x14ac:dyDescent="0.25">
      <c r="J12" s="2">
        <v>55</v>
      </c>
      <c r="K12" s="1">
        <f t="shared" si="0"/>
        <v>2.5</v>
      </c>
      <c r="L12" s="1">
        <f>Table13[[#This Row],[Miles
per Day]]/D$2*A$3</f>
        <v>14.142857142857142</v>
      </c>
      <c r="M12" s="1">
        <f>Table13[[#This Row],[Tesla
Cost]]*261</f>
        <v>652.5</v>
      </c>
      <c r="N12" s="1">
        <f>Table13[[#This Row],[Regular 
Cost]]*261</f>
        <v>3691.2857142857142</v>
      </c>
    </row>
    <row r="13" spans="1:14" x14ac:dyDescent="0.25">
      <c r="J13" s="2">
        <v>60</v>
      </c>
      <c r="K13" s="1">
        <f t="shared" si="0"/>
        <v>2.7272727272727271</v>
      </c>
      <c r="L13" s="1">
        <f>Table13[[#This Row],[Miles
per Day]]/D$2*A$3</f>
        <v>15.428571428571429</v>
      </c>
      <c r="M13" s="1">
        <f>Table13[[#This Row],[Tesla
Cost]]*261</f>
        <v>711.81818181818176</v>
      </c>
      <c r="N13" s="1">
        <f>Table13[[#This Row],[Regular 
Cost]]*261</f>
        <v>4026.8571428571431</v>
      </c>
    </row>
    <row r="14" spans="1:14" x14ac:dyDescent="0.25">
      <c r="J14" s="2">
        <v>65</v>
      </c>
      <c r="K14" s="1">
        <f t="shared" si="0"/>
        <v>2.9545454545454546</v>
      </c>
      <c r="L14" s="1">
        <f>Table13[[#This Row],[Miles
per Day]]/D$2*A$3</f>
        <v>16.714285714285715</v>
      </c>
      <c r="M14" s="1">
        <f>Table13[[#This Row],[Tesla
Cost]]*261</f>
        <v>771.13636363636363</v>
      </c>
      <c r="N14" s="1">
        <f>Table13[[#This Row],[Regular 
Cost]]*261</f>
        <v>4362.4285714285716</v>
      </c>
    </row>
    <row r="15" spans="1:14" x14ac:dyDescent="0.25">
      <c r="J15" s="2">
        <v>70</v>
      </c>
      <c r="K15" s="22">
        <f t="shared" si="0"/>
        <v>3.1818181818181817</v>
      </c>
      <c r="L15" s="22">
        <f>Table13[[#This Row],[Miles
per Day]]/D$2*A$3</f>
        <v>18</v>
      </c>
      <c r="M15" s="22">
        <f>Table13[[#This Row],[Tesla
Cost]]*261</f>
        <v>830.45454545454538</v>
      </c>
      <c r="N15" s="22">
        <f>Table13[[#This Row],[Regular 
Cost]]*261</f>
        <v>4698</v>
      </c>
    </row>
    <row r="16" spans="1:14" x14ac:dyDescent="0.25">
      <c r="J16" s="2">
        <v>75</v>
      </c>
      <c r="K16" s="1">
        <f t="shared" si="0"/>
        <v>3.4090909090909087</v>
      </c>
      <c r="L16" s="1">
        <f>Table13[[#This Row],[Miles
per Day]]/D$2*A$3</f>
        <v>19.285714285714285</v>
      </c>
      <c r="M16" s="1">
        <f>Table13[[#This Row],[Tesla
Cost]]*261</f>
        <v>889.77272727272714</v>
      </c>
      <c r="N16" s="1">
        <f>Table13[[#This Row],[Regular 
Cost]]*261</f>
        <v>5033.5714285714284</v>
      </c>
    </row>
    <row r="17" spans="10:14" x14ac:dyDescent="0.25">
      <c r="J17" s="2">
        <v>80</v>
      </c>
      <c r="K17" s="1">
        <f t="shared" si="0"/>
        <v>3.6363636363636362</v>
      </c>
      <c r="L17" s="1">
        <f>Table13[[#This Row],[Miles
per Day]]/D$2*A$3</f>
        <v>20.571428571428573</v>
      </c>
      <c r="M17" s="1">
        <f>Table13[[#This Row],[Tesla
Cost]]*261</f>
        <v>949.09090909090901</v>
      </c>
      <c r="N17" s="1">
        <f>Table13[[#This Row],[Regular 
Cost]]*261</f>
        <v>5369.1428571428578</v>
      </c>
    </row>
    <row r="18" spans="10:14" x14ac:dyDescent="0.25">
      <c r="J18" s="2">
        <v>85</v>
      </c>
      <c r="K18" s="1">
        <f t="shared" si="0"/>
        <v>3.8636363636363633</v>
      </c>
      <c r="L18" s="1">
        <f>Table13[[#This Row],[Miles
per Day]]/D$2*A$3</f>
        <v>21.857142857142858</v>
      </c>
      <c r="M18" s="1">
        <f>Table13[[#This Row],[Tesla
Cost]]*261</f>
        <v>1008.4090909090909</v>
      </c>
      <c r="N18" s="1">
        <f>Table13[[#This Row],[Regular 
Cost]]*261</f>
        <v>5704.7142857142862</v>
      </c>
    </row>
    <row r="19" spans="10:14" x14ac:dyDescent="0.25">
      <c r="J19" s="2">
        <v>90</v>
      </c>
      <c r="K19" s="1">
        <f t="shared" si="0"/>
        <v>4.0909090909090908</v>
      </c>
      <c r="L19" s="1">
        <f>Table13[[#This Row],[Miles
per Day]]/D$2*A$3</f>
        <v>23.142857142857146</v>
      </c>
      <c r="M19" s="1">
        <f>Table13[[#This Row],[Tesla
Cost]]*261</f>
        <v>1067.7272727272727</v>
      </c>
      <c r="N19" s="1">
        <f>Table13[[#This Row],[Regular 
Cost]]*261</f>
        <v>6040.2857142857147</v>
      </c>
    </row>
    <row r="20" spans="10:14" x14ac:dyDescent="0.25">
      <c r="J20" s="2">
        <v>95</v>
      </c>
      <c r="K20" s="1">
        <f t="shared" si="0"/>
        <v>4.3181818181818183</v>
      </c>
      <c r="L20" s="1">
        <f>Table13[[#This Row],[Miles
per Day]]/D$2*A$3</f>
        <v>24.428571428571427</v>
      </c>
      <c r="M20" s="1">
        <f>Table13[[#This Row],[Tesla
Cost]]*261</f>
        <v>1127.0454545454545</v>
      </c>
      <c r="N20" s="1">
        <f>Table13[[#This Row],[Regular 
Cost]]*261</f>
        <v>6375.8571428571422</v>
      </c>
    </row>
    <row r="21" spans="10:14" x14ac:dyDescent="0.25">
      <c r="J21" s="2">
        <v>100</v>
      </c>
      <c r="K21" s="1">
        <f t="shared" si="0"/>
        <v>4.5454545454545459</v>
      </c>
      <c r="L21" s="1">
        <f>Table13[[#This Row],[Miles
per Day]]/D$2*A$3</f>
        <v>25.714285714285715</v>
      </c>
      <c r="M21" s="1">
        <f>Table13[[#This Row],[Tesla
Cost]]*261</f>
        <v>1186.3636363636365</v>
      </c>
      <c r="N21" s="1">
        <f>Table13[[#This Row],[Regular 
Cost]]*261</f>
        <v>6711.4285714285716</v>
      </c>
    </row>
    <row r="22" spans="10:14" x14ac:dyDescent="0.25">
      <c r="J22" s="2">
        <v>105</v>
      </c>
      <c r="K22" s="1">
        <f t="shared" si="0"/>
        <v>4.7727272727272725</v>
      </c>
      <c r="L22" s="1">
        <f>Table13[[#This Row],[Miles
per Day]]/D$2*A$3</f>
        <v>27</v>
      </c>
      <c r="M22" s="1">
        <f>Table13[[#This Row],[Tesla
Cost]]*261</f>
        <v>1245.681818181818</v>
      </c>
      <c r="N22" s="1">
        <f>Table13[[#This Row],[Regular 
Cost]]*261</f>
        <v>7047</v>
      </c>
    </row>
    <row r="23" spans="10:14" x14ac:dyDescent="0.25">
      <c r="J23" s="2">
        <v>110</v>
      </c>
      <c r="K23" s="1">
        <f t="shared" si="0"/>
        <v>5</v>
      </c>
      <c r="L23" s="1">
        <f>Table13[[#This Row],[Miles
per Day]]/D$2*A$3</f>
        <v>28.285714285714285</v>
      </c>
      <c r="M23" s="1">
        <f>Table13[[#This Row],[Tesla
Cost]]*261</f>
        <v>1305</v>
      </c>
      <c r="N23" s="1">
        <f>Table13[[#This Row],[Regular 
Cost]]*261</f>
        <v>7382.5714285714284</v>
      </c>
    </row>
    <row r="24" spans="10:14" x14ac:dyDescent="0.25">
      <c r="J24" s="2">
        <v>115</v>
      </c>
      <c r="K24" s="1">
        <f t="shared" si="0"/>
        <v>5.2272727272727266</v>
      </c>
      <c r="L24" s="1">
        <f>Table13[[#This Row],[Miles
per Day]]/D$2*A$3</f>
        <v>29.571428571428569</v>
      </c>
      <c r="M24" s="1">
        <f>Table13[[#This Row],[Tesla
Cost]]*261</f>
        <v>1364.3181818181818</v>
      </c>
      <c r="N24" s="1">
        <f>Table13[[#This Row],[Regular 
Cost]]*261</f>
        <v>7718.1428571428569</v>
      </c>
    </row>
    <row r="25" spans="10:14" x14ac:dyDescent="0.25">
      <c r="J25" s="2">
        <v>120</v>
      </c>
      <c r="K25" s="1">
        <f t="shared" si="0"/>
        <v>5.4545454545454541</v>
      </c>
      <c r="L25" s="1">
        <f>(Table13[[#This Row],[Miles
per Day]]/D$2)*A$3</f>
        <v>30.857142857142858</v>
      </c>
      <c r="M25" s="1">
        <f>Table13[[#This Row],[Tesla
Cost]]*261</f>
        <v>1423.6363636363635</v>
      </c>
      <c r="N25" s="1">
        <f>Table13[[#This Row],[Regular 
Cost]]*261</f>
        <v>8053.7142857142862</v>
      </c>
    </row>
    <row r="26" spans="10:14" x14ac:dyDescent="0.25">
      <c r="J26" s="2">
        <v>125</v>
      </c>
      <c r="K26" s="1">
        <f t="shared" si="0"/>
        <v>5.6818181818181817</v>
      </c>
      <c r="L26" s="1">
        <f>Table13[[#This Row],[Miles
per Day]]/D$2*A$3</f>
        <v>32.142857142857146</v>
      </c>
      <c r="M26" s="1">
        <f>Table13[[#This Row],[Tesla
Cost]]*261</f>
        <v>1482.9545454545455</v>
      </c>
      <c r="N26" s="1">
        <f>Table13[[#This Row],[Regular 
Cost]]*261</f>
        <v>8389.2857142857156</v>
      </c>
    </row>
    <row r="27" spans="10:14" x14ac:dyDescent="0.25">
      <c r="J27" s="2">
        <v>130</v>
      </c>
      <c r="K27" s="1">
        <f t="shared" si="0"/>
        <v>5.9090909090909092</v>
      </c>
      <c r="L27" s="1">
        <f>Table13[[#This Row],[Miles
per Day]]/D$2*A$3</f>
        <v>33.428571428571431</v>
      </c>
      <c r="M27" s="1">
        <f>Table13[[#This Row],[Tesla
Cost]]*261</f>
        <v>1542.2727272727273</v>
      </c>
      <c r="N27" s="1">
        <f>Table13[[#This Row],[Regular 
Cost]]*261</f>
        <v>8724.8571428571431</v>
      </c>
    </row>
    <row r="28" spans="10:14" x14ac:dyDescent="0.25">
      <c r="J28" s="2">
        <v>135</v>
      </c>
      <c r="K28" s="1">
        <f t="shared" si="0"/>
        <v>6.1363636363636367</v>
      </c>
      <c r="L28" s="1">
        <f>Table13[[#This Row],[Miles
per Day]]/D$2*A$3</f>
        <v>34.714285714285715</v>
      </c>
      <c r="M28" s="1">
        <f>Table13[[#This Row],[Tesla
Cost]]*261</f>
        <v>1601.5909090909092</v>
      </c>
      <c r="N28" s="1">
        <f>Table13[[#This Row],[Regular 
Cost]]*261</f>
        <v>9060.4285714285725</v>
      </c>
    </row>
    <row r="29" spans="10:14" x14ac:dyDescent="0.25">
      <c r="J29" s="2">
        <v>140</v>
      </c>
      <c r="K29" s="1">
        <f t="shared" si="0"/>
        <v>6.3636363636363633</v>
      </c>
      <c r="L29" s="1">
        <f>Table13[[#This Row],[Miles
per Day]]/D$2*A$3</f>
        <v>36</v>
      </c>
      <c r="M29" s="1">
        <f>Table13[[#This Row],[Tesla
Cost]]*261</f>
        <v>1660.9090909090908</v>
      </c>
      <c r="N29" s="1">
        <f>Table13[[#This Row],[Regular 
Cost]]*261</f>
        <v>9396</v>
      </c>
    </row>
    <row r="30" spans="10:14" x14ac:dyDescent="0.25">
      <c r="J30" s="2">
        <v>145</v>
      </c>
      <c r="K30" s="1">
        <f t="shared" si="0"/>
        <v>6.5909090909090908</v>
      </c>
      <c r="L30" s="1">
        <f>Table13[[#This Row],[Miles
per Day]]/D$2*A$3</f>
        <v>37.285714285714292</v>
      </c>
      <c r="M30" s="1">
        <f>Table13[[#This Row],[Tesla
Cost]]*261</f>
        <v>1720.2272727272727</v>
      </c>
      <c r="N30" s="1">
        <f>Table13[[#This Row],[Regular 
Cost]]*261</f>
        <v>9731.5714285714294</v>
      </c>
    </row>
    <row r="31" spans="10:14" x14ac:dyDescent="0.25">
      <c r="J31" s="2">
        <v>150</v>
      </c>
      <c r="K31" s="1">
        <f t="shared" si="0"/>
        <v>6.8181818181818175</v>
      </c>
      <c r="L31" s="1">
        <f>Table13[[#This Row],[Miles
per Day]]/D$2*A$3</f>
        <v>38.571428571428569</v>
      </c>
      <c r="M31" s="1">
        <f>Table13[[#This Row],[Tesla
Cost]]*261</f>
        <v>1779.5454545454543</v>
      </c>
      <c r="N31" s="1">
        <f>Table13[[#This Row],[Regular 
Cost]]*261</f>
        <v>10067.142857142857</v>
      </c>
    </row>
    <row r="32" spans="10:14" x14ac:dyDescent="0.25">
      <c r="J32" s="2">
        <v>155</v>
      </c>
      <c r="K32" s="1">
        <f t="shared" si="0"/>
        <v>7.0454545454545459</v>
      </c>
      <c r="L32" s="1">
        <f>Table13[[#This Row],[Miles
per Day]]/D$2*A$3</f>
        <v>39.857142857142854</v>
      </c>
      <c r="M32" s="1">
        <f>Table13[[#This Row],[Tesla
Cost]]*261</f>
        <v>1838.8636363636365</v>
      </c>
      <c r="N32" s="1">
        <f>Table13[[#This Row],[Regular 
Cost]]*261</f>
        <v>10402.714285714284</v>
      </c>
    </row>
    <row r="33" spans="10:14" x14ac:dyDescent="0.25">
      <c r="J33" s="2">
        <v>160</v>
      </c>
      <c r="K33" s="1">
        <f t="shared" si="0"/>
        <v>7.2727272727272725</v>
      </c>
      <c r="L33" s="1">
        <f>Table13[[#This Row],[Miles
per Day]]/D$2*A$3</f>
        <v>41.142857142857146</v>
      </c>
      <c r="M33" s="1">
        <f>Table13[[#This Row],[Tesla
Cost]]*261</f>
        <v>1898.181818181818</v>
      </c>
      <c r="N33" s="1">
        <f>Table13[[#This Row],[Regular 
Cost]]*261</f>
        <v>10738.285714285716</v>
      </c>
    </row>
    <row r="34" spans="10:14" x14ac:dyDescent="0.25">
      <c r="J34" s="2">
        <v>165</v>
      </c>
      <c r="K34" s="1">
        <f t="shared" ref="K34:K54" si="1">IF(J34&lt;G$3,(J34/A$4*A$2),(G$3/A$4*A$2)+((J34-G$3)/G$2)*A$3)</f>
        <v>7.5</v>
      </c>
      <c r="L34" s="1">
        <f>Table13[[#This Row],[Miles
per Day]]/D$2*A$3</f>
        <v>42.428571428571431</v>
      </c>
      <c r="M34" s="1">
        <f>Table13[[#This Row],[Tesla
Cost]]*261</f>
        <v>1957.5</v>
      </c>
      <c r="N34" s="1">
        <f>Table13[[#This Row],[Regular 
Cost]]*261</f>
        <v>11073.857142857143</v>
      </c>
    </row>
    <row r="35" spans="10:14" x14ac:dyDescent="0.25">
      <c r="J35" s="2">
        <v>170</v>
      </c>
      <c r="K35" s="1">
        <f t="shared" si="1"/>
        <v>7.7272727272727266</v>
      </c>
      <c r="L35" s="1">
        <f>Table13[[#This Row],[Miles
per Day]]/D$2*A$3</f>
        <v>43.714285714285715</v>
      </c>
      <c r="M35" s="1">
        <f>Table13[[#This Row],[Tesla
Cost]]*261</f>
        <v>2016.8181818181818</v>
      </c>
      <c r="N35" s="1">
        <f>Table13[[#This Row],[Regular 
Cost]]*261</f>
        <v>11409.428571428572</v>
      </c>
    </row>
    <row r="36" spans="10:14" x14ac:dyDescent="0.25">
      <c r="J36" s="2">
        <v>175</v>
      </c>
      <c r="K36" s="1">
        <f t="shared" si="1"/>
        <v>7.9545454545454533</v>
      </c>
      <c r="L36" s="1">
        <f>Table13[[#This Row],[Miles
per Day]]/D$2*A$3</f>
        <v>45</v>
      </c>
      <c r="M36" s="1">
        <f>Table13[[#This Row],[Tesla
Cost]]*261</f>
        <v>2076.1363636363635</v>
      </c>
      <c r="N36" s="1">
        <f>Table13[[#This Row],[Regular 
Cost]]*261</f>
        <v>11745</v>
      </c>
    </row>
    <row r="37" spans="10:14" x14ac:dyDescent="0.25">
      <c r="J37" s="2">
        <v>180</v>
      </c>
      <c r="K37" s="1">
        <f t="shared" si="1"/>
        <v>8.1818181818181817</v>
      </c>
      <c r="L37" s="1">
        <f>Table13[[#This Row],[Miles
per Day]]/D$2*A$3</f>
        <v>46.285714285714292</v>
      </c>
      <c r="M37" s="1">
        <f>Table13[[#This Row],[Tesla
Cost]]*261</f>
        <v>2135.4545454545455</v>
      </c>
      <c r="N37" s="1">
        <f>Table13[[#This Row],[Regular 
Cost]]*261</f>
        <v>12080.571428571429</v>
      </c>
    </row>
    <row r="38" spans="10:14" x14ac:dyDescent="0.25">
      <c r="J38" s="2">
        <v>185</v>
      </c>
      <c r="K38" s="1">
        <f t="shared" si="1"/>
        <v>8.4090909090909083</v>
      </c>
      <c r="L38" s="1">
        <f>Table13[[#This Row],[Miles
per Day]]/D$2*A$3</f>
        <v>47.571428571428569</v>
      </c>
      <c r="M38" s="1">
        <f>Table13[[#This Row],[Tesla
Cost]]*261</f>
        <v>2194.772727272727</v>
      </c>
      <c r="N38" s="1">
        <f>Table13[[#This Row],[Regular 
Cost]]*261</f>
        <v>12416.142857142857</v>
      </c>
    </row>
    <row r="39" spans="10:14" x14ac:dyDescent="0.25">
      <c r="J39" s="2">
        <v>190</v>
      </c>
      <c r="K39" s="1">
        <f t="shared" si="1"/>
        <v>8.6363636363636367</v>
      </c>
      <c r="L39" s="1">
        <f>Table13[[#This Row],[Miles
per Day]]/D$2*A$3</f>
        <v>48.857142857142854</v>
      </c>
      <c r="M39" s="1">
        <f>Table13[[#This Row],[Tesla
Cost]]*261</f>
        <v>2254.090909090909</v>
      </c>
      <c r="N39" s="1">
        <f>Table13[[#This Row],[Regular 
Cost]]*261</f>
        <v>12751.714285714284</v>
      </c>
    </row>
    <row r="40" spans="10:14" x14ac:dyDescent="0.25">
      <c r="J40" s="2">
        <v>195</v>
      </c>
      <c r="K40" s="1">
        <f t="shared" si="1"/>
        <v>8.8636363636363633</v>
      </c>
      <c r="L40" s="1">
        <f>Table13[[#This Row],[Miles
per Day]]/D$2*A$3</f>
        <v>50.142857142857146</v>
      </c>
      <c r="M40" s="1">
        <f>Table13[[#This Row],[Tesla
Cost]]*261</f>
        <v>2313.409090909091</v>
      </c>
      <c r="N40" s="1">
        <f>Table13[[#This Row],[Regular 
Cost]]*261</f>
        <v>13087.285714285716</v>
      </c>
    </row>
    <row r="41" spans="10:14" x14ac:dyDescent="0.25">
      <c r="J41" s="2">
        <v>200</v>
      </c>
      <c r="K41" s="1">
        <f t="shared" si="1"/>
        <v>9.0909090909090917</v>
      </c>
      <c r="L41" s="1">
        <f>Table13[[#This Row],[Miles
per Day]]/D$2*A$3</f>
        <v>51.428571428571431</v>
      </c>
      <c r="M41" s="1">
        <f>Table13[[#This Row],[Tesla
Cost]]*261</f>
        <v>2372.727272727273</v>
      </c>
      <c r="N41" s="1">
        <f>Table13[[#This Row],[Regular 
Cost]]*261</f>
        <v>13422.857142857143</v>
      </c>
    </row>
    <row r="42" spans="10:14" x14ac:dyDescent="0.25">
      <c r="J42" s="2">
        <v>205</v>
      </c>
      <c r="K42" s="1">
        <f t="shared" si="1"/>
        <v>9.3181818181818183</v>
      </c>
      <c r="L42" s="1">
        <f>Table13[[#This Row],[Miles
per Day]]/D$2*A$3</f>
        <v>52.714285714285715</v>
      </c>
      <c r="M42" s="1">
        <f>Table13[[#This Row],[Tesla
Cost]]*261</f>
        <v>2432.0454545454545</v>
      </c>
      <c r="N42" s="1">
        <f>Table13[[#This Row],[Regular 
Cost]]*261</f>
        <v>13758.428571428572</v>
      </c>
    </row>
    <row r="43" spans="10:14" x14ac:dyDescent="0.25">
      <c r="J43" s="2">
        <v>210</v>
      </c>
      <c r="K43" s="1">
        <f t="shared" si="1"/>
        <v>9.545454545454545</v>
      </c>
      <c r="L43" s="1">
        <f>Table13[[#This Row],[Miles
per Day]]/D$2*A$3</f>
        <v>54</v>
      </c>
      <c r="M43" s="1">
        <f>Table13[[#This Row],[Tesla
Cost]]*261</f>
        <v>2491.363636363636</v>
      </c>
      <c r="N43" s="1">
        <f>Table13[[#This Row],[Regular 
Cost]]*261</f>
        <v>14094</v>
      </c>
    </row>
    <row r="44" spans="10:14" x14ac:dyDescent="0.25">
      <c r="J44" s="2">
        <v>215</v>
      </c>
      <c r="K44" s="1">
        <f t="shared" si="1"/>
        <v>9.7727272727272734</v>
      </c>
      <c r="L44" s="1">
        <f>Table13[[#This Row],[Miles
per Day]]/D$2*A$3</f>
        <v>55.285714285714292</v>
      </c>
      <c r="M44" s="1">
        <f>Table13[[#This Row],[Tesla
Cost]]*261</f>
        <v>2550.6818181818185</v>
      </c>
      <c r="N44" s="1">
        <f>Table13[[#This Row],[Regular 
Cost]]*261</f>
        <v>14429.571428571429</v>
      </c>
    </row>
    <row r="45" spans="10:14" x14ac:dyDescent="0.25">
      <c r="J45" s="2">
        <v>220</v>
      </c>
      <c r="K45" s="1">
        <f t="shared" si="1"/>
        <v>10</v>
      </c>
      <c r="L45" s="1">
        <f>Table13[[#This Row],[Miles
per Day]]/D$2*A$3</f>
        <v>56.571428571428569</v>
      </c>
      <c r="M45" s="1">
        <f>Table13[[#This Row],[Tesla
Cost]]*261</f>
        <v>2610</v>
      </c>
      <c r="N45" s="1">
        <f>Table13[[#This Row],[Regular 
Cost]]*261</f>
        <v>14765.142857142857</v>
      </c>
    </row>
    <row r="46" spans="10:14" x14ac:dyDescent="0.25">
      <c r="J46" s="2">
        <v>225</v>
      </c>
      <c r="K46" s="1">
        <f t="shared" si="1"/>
        <v>10.227272727272727</v>
      </c>
      <c r="L46" s="1">
        <f>Table13[[#This Row],[Miles
per Day]]/D$2*A$3</f>
        <v>57.857142857142861</v>
      </c>
      <c r="M46" s="1">
        <f>Table13[[#This Row],[Tesla
Cost]]*261</f>
        <v>2669.3181818181815</v>
      </c>
      <c r="N46" s="1">
        <f>Table13[[#This Row],[Regular 
Cost]]*261</f>
        <v>15100.714285714286</v>
      </c>
    </row>
    <row r="47" spans="10:14" x14ac:dyDescent="0.25">
      <c r="J47" s="2">
        <v>230</v>
      </c>
      <c r="K47" s="1">
        <f t="shared" si="1"/>
        <v>10.454545454545453</v>
      </c>
      <c r="L47" s="1">
        <f>Table13[[#This Row],[Miles
per Day]]/D$2*A$3</f>
        <v>59.142857142857139</v>
      </c>
      <c r="M47" s="1">
        <f>Table13[[#This Row],[Tesla
Cost]]*261</f>
        <v>2728.6363636363635</v>
      </c>
      <c r="N47" s="1">
        <f>Table13[[#This Row],[Regular 
Cost]]*261</f>
        <v>15436.285714285714</v>
      </c>
    </row>
    <row r="48" spans="10:14" x14ac:dyDescent="0.25">
      <c r="J48" s="2">
        <v>235</v>
      </c>
      <c r="K48" s="1">
        <f t="shared" si="1"/>
        <v>10.681818181818182</v>
      </c>
      <c r="L48" s="1">
        <f>Table13[[#This Row],[Miles
per Day]]/D$2*A$3</f>
        <v>60.428571428571423</v>
      </c>
      <c r="M48" s="1">
        <f>Table13[[#This Row],[Tesla
Cost]]*261</f>
        <v>2787.9545454545455</v>
      </c>
      <c r="N48" s="1">
        <f>Table13[[#This Row],[Regular 
Cost]]*261</f>
        <v>15771.857142857141</v>
      </c>
    </row>
    <row r="49" spans="10:14" x14ac:dyDescent="0.25">
      <c r="J49" s="2">
        <v>240</v>
      </c>
      <c r="K49" s="1">
        <f t="shared" si="1"/>
        <v>10.909090909090908</v>
      </c>
      <c r="L49" s="1">
        <f>Table13[[#This Row],[Miles
per Day]]/D$2*A$3</f>
        <v>61.714285714285715</v>
      </c>
      <c r="M49" s="1">
        <f>Table13[[#This Row],[Tesla
Cost]]*261</f>
        <v>2847.272727272727</v>
      </c>
      <c r="N49" s="1">
        <f>Table13[[#This Row],[Regular 
Cost]]*261</f>
        <v>16107.428571428572</v>
      </c>
    </row>
    <row r="50" spans="10:14" x14ac:dyDescent="0.25">
      <c r="J50" s="2">
        <v>245</v>
      </c>
      <c r="K50" s="1">
        <f t="shared" si="1"/>
        <v>11.136363636363637</v>
      </c>
      <c r="L50" s="1">
        <f>Table13[[#This Row],[Miles
per Day]]/D$2*A$3</f>
        <v>63</v>
      </c>
      <c r="M50" s="1">
        <f>Table13[[#This Row],[Tesla
Cost]]*261</f>
        <v>2906.590909090909</v>
      </c>
      <c r="N50" s="1">
        <f>Table13[[#This Row],[Regular 
Cost]]*261</f>
        <v>16443</v>
      </c>
    </row>
    <row r="51" spans="10:14" x14ac:dyDescent="0.25">
      <c r="J51" s="2">
        <v>250</v>
      </c>
      <c r="K51" s="1">
        <f t="shared" si="1"/>
        <v>11.363636363636363</v>
      </c>
      <c r="L51" s="1">
        <f>Table13[[#This Row],[Miles
per Day]]/D$2*A$3</f>
        <v>64.285714285714292</v>
      </c>
      <c r="M51" s="1">
        <f>Table13[[#This Row],[Tesla
Cost]]*261</f>
        <v>2965.909090909091</v>
      </c>
      <c r="N51" s="1">
        <f>Table13[[#This Row],[Regular 
Cost]]*261</f>
        <v>16778.571428571431</v>
      </c>
    </row>
    <row r="52" spans="10:14" x14ac:dyDescent="0.25">
      <c r="J52" s="2">
        <v>255</v>
      </c>
      <c r="K52" s="1">
        <f t="shared" si="1"/>
        <v>11.590909090909092</v>
      </c>
      <c r="L52" s="1">
        <f>Table13[[#This Row],[Miles
per Day]]/D$2*A$3</f>
        <v>65.571428571428584</v>
      </c>
      <c r="M52" s="1">
        <f>Table13[[#This Row],[Tesla
Cost]]*261</f>
        <v>3025.227272727273</v>
      </c>
      <c r="N52" s="1">
        <f>Table13[[#This Row],[Regular 
Cost]]*261</f>
        <v>17114.142857142859</v>
      </c>
    </row>
    <row r="53" spans="10:14" x14ac:dyDescent="0.25">
      <c r="J53" s="2">
        <v>260</v>
      </c>
      <c r="K53" s="1">
        <f t="shared" si="1"/>
        <v>11.818181818181818</v>
      </c>
      <c r="L53" s="1">
        <f>Table13[[#This Row],[Miles
per Day]]/D$2*A$3</f>
        <v>66.857142857142861</v>
      </c>
      <c r="M53" s="1">
        <f>Table13[[#This Row],[Tesla
Cost]]*261</f>
        <v>3084.5454545454545</v>
      </c>
      <c r="N53" s="1">
        <f>Table13[[#This Row],[Regular 
Cost]]*261</f>
        <v>17449.714285714286</v>
      </c>
    </row>
    <row r="54" spans="10:14" x14ac:dyDescent="0.25">
      <c r="J54" s="2">
        <v>265</v>
      </c>
      <c r="K54" s="1">
        <f t="shared" si="1"/>
        <v>12.045454545454545</v>
      </c>
      <c r="L54" s="1">
        <f>Table13[[#This Row],[Miles
per Day]]/D$2*A$3</f>
        <v>68.142857142857139</v>
      </c>
      <c r="M54" s="1">
        <f>Table13[[#This Row],[Tesla
Cost]]*261</f>
        <v>3143.863636363636</v>
      </c>
      <c r="N54" s="1">
        <f>Table13[[#This Row],[Regular 
Cost]]*261</f>
        <v>17785.285714285714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</vt:lpstr>
      <vt:lpstr>Tesla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Galaxy</dc:creator>
  <cp:lastModifiedBy>Galaxy</cp:lastModifiedBy>
  <dcterms:created xsi:type="dcterms:W3CDTF">2018-06-01T09:16:13Z</dcterms:created>
  <dcterms:modified xsi:type="dcterms:W3CDTF">2018-06-01T11:02:36Z</dcterms:modified>
</cp:coreProperties>
</file>