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50" windowWidth="15000" windowHeight="8625"/>
  </bookViews>
  <sheets>
    <sheet name="Prius Gen III Xgauge" sheetId="1" r:id="rId1"/>
    <sheet name="Prius Gen II XGauges" sheetId="2" r:id="rId2"/>
    <sheet name="Experimental Gen II" sheetId="3" r:id="rId3"/>
  </sheets>
  <calcPr calcId="145621"/>
</workbook>
</file>

<file path=xl/calcChain.xml><?xml version="1.0" encoding="utf-8"?>
<calcChain xmlns="http://schemas.openxmlformats.org/spreadsheetml/2006/main">
  <c r="J89" i="3" l="1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E3" i="3"/>
  <c r="B3" i="3"/>
  <c r="E3" i="2"/>
  <c r="B3" i="2"/>
  <c r="D134" i="1"/>
  <c r="B134" i="1"/>
  <c r="D133" i="1"/>
  <c r="B133" i="1"/>
  <c r="E132" i="1"/>
  <c r="D132" i="1"/>
  <c r="C132" i="1"/>
  <c r="B132" i="1"/>
  <c r="B129" i="1"/>
  <c r="B128" i="1"/>
  <c r="B127" i="1"/>
  <c r="B126" i="1"/>
  <c r="E125" i="1"/>
  <c r="C125" i="1"/>
  <c r="B125" i="1"/>
  <c r="E109" i="1"/>
  <c r="D109" i="1"/>
  <c r="C109" i="1"/>
  <c r="B109" i="1"/>
  <c r="E108" i="1"/>
  <c r="C108" i="1"/>
  <c r="B108" i="1"/>
  <c r="E107" i="1"/>
  <c r="D107" i="1"/>
  <c r="C107" i="1"/>
  <c r="B107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E76" i="1"/>
  <c r="D76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E24" i="1"/>
  <c r="D24" i="1"/>
  <c r="C24" i="1"/>
  <c r="B24" i="1"/>
  <c r="E22" i="1"/>
  <c r="D22" i="1"/>
  <c r="C22" i="1"/>
  <c r="B22" i="1"/>
  <c r="E21" i="1"/>
  <c r="D21" i="1"/>
  <c r="C21" i="1"/>
  <c r="B21" i="1"/>
  <c r="E20" i="1"/>
  <c r="D20" i="1"/>
  <c r="C20" i="1"/>
  <c r="B20" i="1"/>
  <c r="F19" i="1"/>
  <c r="E19" i="1"/>
  <c r="D19" i="1"/>
  <c r="C19" i="1"/>
  <c r="D18" i="1"/>
  <c r="C18" i="1"/>
  <c r="D17" i="1"/>
  <c r="C17" i="1"/>
  <c r="D16" i="1"/>
  <c r="C16" i="1"/>
  <c r="D15" i="1"/>
  <c r="C15" i="1"/>
  <c r="E14" i="1"/>
  <c r="D14" i="1"/>
  <c r="C14" i="1"/>
  <c r="B14" i="1"/>
  <c r="E13" i="1"/>
  <c r="D13" i="1"/>
  <c r="C13" i="1"/>
  <c r="B13" i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color rgb="FF000000"/>
            <rFont val="Arial"/>
          </rPr>
          <t>CHANGELOG:
v1.0 - 06-29-08: Initial Release.
v1.1 - 06-29-08: Added Download Link.
v1.2 - 06-29-08: Corrected Brake Pedal Position
                 Added Jitter Reduction (clipped last bit)
                 Added Jitter Reduction (clipped last 2 bits)
v1.3 - 06-30-08: Added more Query PIDs
                 Added passive RPM
                 Corrected bps scaling
                 Clipped 4 bits on kph/mph to reduce jitter
v1.4 - 07-01-08: Corrected rpm, buc, blc, all are working
v1.5 - 07-01-08: Found numerous MTH errors.
                 Corrected conversion factors for kph to mph
                 Corrected conversion factors for °C to °F
v1.6 - 09-04-04: Added German gauges from the following site:
                 http://tinyurl.com/gerXGauge
                 Also included gauges from Hobbit and others.</t>
        </r>
      </text>
    </comment>
    <comment ref="D28" authorId="0">
      <text>
        <r>
          <rPr>
            <sz val="10"/>
            <color rgb="FF000000"/>
            <rFont val="Arial"/>
          </rPr>
          <t>Fixed in version 1.2</t>
        </r>
      </text>
    </comment>
    <comment ref="F28" authorId="0">
      <text>
        <r>
          <rPr>
            <sz val="10"/>
            <color rgb="FF000000"/>
            <rFont val="Arial"/>
          </rPr>
          <t>Was:
006400800000</t>
        </r>
      </text>
    </comment>
    <comment ref="E32" authorId="0">
      <text>
        <r>
          <rPr>
            <sz val="10"/>
            <color rgb="FF000000"/>
            <rFont val="Arial"/>
          </rPr>
          <t>Was: 3810
Clipped last 4 bits to give resolution of 0.16 kph instead of 0.0098 kph</t>
        </r>
      </text>
    </comment>
    <comment ref="E33" authorId="0">
      <text>
        <r>
          <rPr>
            <sz val="10"/>
            <color rgb="FF000000"/>
            <rFont val="Arial"/>
          </rPr>
          <t>Was: 3810
Clipped last 4 bits to give resolution of 0.16 kph instead of 0.0098 kph</t>
        </r>
      </text>
    </comment>
    <comment ref="D37" authorId="0">
      <text>
        <r>
          <rPr>
            <sz val="10"/>
            <color rgb="FF000000"/>
            <rFont val="Arial"/>
          </rPr>
          <t>Changed from:
0103823B0000 which was wrong</t>
        </r>
      </text>
    </comment>
    <comment ref="D38" authorId="0">
      <text>
        <r>
          <rPr>
            <sz val="10"/>
            <color rgb="FF000000"/>
            <rFont val="Arial"/>
          </rPr>
          <t>Changed from:
0103823B0000 which was wrong</t>
        </r>
      </text>
    </comment>
    <comment ref="D39" authorId="0">
      <text>
        <r>
          <rPr>
            <sz val="10"/>
            <color rgb="FF000000"/>
            <rFont val="Arial"/>
          </rPr>
          <t>Changed from:
0103823B0000 which was wrong</t>
        </r>
      </text>
    </comment>
    <comment ref="D40" authorId="0">
      <text>
        <r>
          <rPr>
            <sz val="10"/>
            <color rgb="FF000000"/>
            <rFont val="Arial"/>
          </rPr>
          <t>Changed from:
0103823B0000 which was wrong</t>
        </r>
      </text>
    </comment>
    <comment ref="B56" authorId="0">
      <text>
        <r>
          <rPr>
            <sz val="10"/>
            <color rgb="FF000000"/>
            <rFont val="Arial"/>
          </rPr>
          <t>Gauges that may collide include:
{Tm2, M2r}
{Bta, Soc}
{etc,etf}
{bta, btV}
{wtc, wtf}
{kph, mph}
{rm2, gps}
{soc,buc,buf,blc,blf,cdl,ccl,csd}
{ta1,ta2,ta3,ta4}
{hpr, kW}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color rgb="FF000000"/>
            <rFont val="Arial"/>
          </rPr>
          <t>CHANGELOG:
v1.0 - 06-29-08: Initial Release.
v1.1 - 06-29-08: Added Download Link.
v1.2 - 06-29-08: Corrected Brake Pedal Position
                 Added Jitter Reduction (clipped last bit)
                 Added Jitter Reduction (clipped last 2 bits)
v1.3 - 06-30-08: Added more Query PIDs
                 Added passive RPM
                 Corrected bps scaling
                 Clipped 4 bits on kph/mph to reduce jitter
v1.4 - 07-01-08: Corrected rpm, buc, blc, all are working
v1.5 - 07-01-08: Found numerous MTH errors.
                 Corrected conversion factors for kph to mph
                 Corrected conversion factors for °C to °F
v1.6 - 09-04-04: Added German gauges from the following site:
                 http://tinyurl.com/gerXGauge
                 Also included gauges from Hobbit and others.</t>
        </r>
      </text>
    </comment>
    <comment ref="B17" authorId="0">
      <text>
        <r>
          <rPr>
            <sz val="10"/>
            <color rgb="FF000000"/>
            <rFont val="Arial"/>
          </rPr>
          <t>Gauges that may collide include:
{Tm2, M2r}
{Bta, Soc}
{etc,etf}
{bta, btV}
{wtc, wtf}
{kph, mph}
{rm2, gps}
{soc,buc,buf,blc,blf,cdl,ccl,csd}
{ta1,ta2,ta3,ta4}
{hpr, kW}</t>
        </r>
      </text>
    </comment>
  </commentList>
</comments>
</file>

<file path=xl/sharedStrings.xml><?xml version="1.0" encoding="utf-8"?>
<sst xmlns="http://schemas.openxmlformats.org/spreadsheetml/2006/main" count="998" uniqueCount="632">
  <si>
    <t>Author: Adrian Black</t>
  </si>
  <si>
    <t>Contributors: RobH, Vincent, Frank T and others</t>
  </si>
  <si>
    <t>Email me at "temp2 at soliton.net"</t>
  </si>
  <si>
    <t>Doc design by: Dan Bryant</t>
  </si>
  <si>
    <t>Version 1.5</t>
  </si>
  <si>
    <t>Thread: http://priuschat.com/forums/gen-iii-2010-prius-technical-discussion/64406-scangaugeii-work-2010-a-9.html</t>
  </si>
  <si>
    <t>Please note you can not display any two XGAUGE with the same TXD at the same time (marked in light blue) unless you have Firmware 4.05 or higher</t>
  </si>
  <si>
    <t>Plug In Prius has HV ECU at 7E3 (Same as Gen II)</t>
  </si>
  <si>
    <t>Car settings</t>
  </si>
  <si>
    <t>Standard OBDII, should work on all cars</t>
  </si>
  <si>
    <t>Purple needs FW 4.05 or higher for multi-frame support</t>
  </si>
  <si>
    <t>Passive XGAUGES</t>
  </si>
  <si>
    <t>Need to fix</t>
  </si>
  <si>
    <t>Another XGAUGE has same TXD - only can use one at a time unless on FW 4.04+</t>
  </si>
  <si>
    <t>To convert green temperature readings to C, replace MTH with 00010001FFD8</t>
  </si>
  <si>
    <t>Toyota Prius Gen III CAN XGAUGE list</t>
  </si>
  <si>
    <t>GAUGE</t>
  </si>
  <si>
    <t>TXD</t>
  </si>
  <si>
    <t>RXF</t>
  </si>
  <si>
    <t>RXD</t>
  </si>
  <si>
    <t>MTH</t>
  </si>
  <si>
    <t>NAM</t>
  </si>
  <si>
    <t>Status</t>
  </si>
  <si>
    <t>Notes</t>
  </si>
  <si>
    <t>Kilometers per Hour</t>
  </si>
  <si>
    <t>00BC</t>
  </si>
  <si>
    <t>010042B40000</t>
  </si>
  <si>
    <t>380C</t>
  </si>
  <si>
    <t>03E804000000</t>
  </si>
  <si>
    <t>kph</t>
  </si>
  <si>
    <t>xx.xx kph</t>
  </si>
  <si>
    <t>Miles per Hour</t>
  </si>
  <si>
    <t>252603DA0000</t>
  </si>
  <si>
    <t>mph</t>
  </si>
  <si>
    <t>xx.xx mph</t>
  </si>
  <si>
    <t>Accelerator Position</t>
  </si>
  <si>
    <t>thr</t>
  </si>
  <si>
    <t>1-100%</t>
  </si>
  <si>
    <t>Steering Angle</t>
  </si>
  <si>
    <t>sta</t>
  </si>
  <si>
    <t>Scangauge bug, number lower than -99.9 bad</t>
  </si>
  <si>
    <t>Individual Wheel Speed</t>
  </si>
  <si>
    <t>00B2</t>
  </si>
  <si>
    <t>RFs</t>
  </si>
  <si>
    <t>Incomp.</t>
  </si>
  <si>
    <t>Unsure of which wheel is which, need MTH</t>
  </si>
  <si>
    <t>LFs</t>
  </si>
  <si>
    <t>RRs</t>
  </si>
  <si>
    <t>LRs</t>
  </si>
  <si>
    <t>ICE RPM</t>
  </si>
  <si>
    <t>01CC</t>
  </si>
  <si>
    <t>xxxx RPM, ~40fps</t>
  </si>
  <si>
    <t>Hybrid Unknown 1</t>
  </si>
  <si>
    <t>UK1</t>
  </si>
  <si>
    <t>Unknown</t>
  </si>
  <si>
    <t>0-120? Updates more often when ICE on</t>
  </si>
  <si>
    <t>Hybrid Unknown 2</t>
  </si>
  <si>
    <t>UK2</t>
  </si>
  <si>
    <t>0-120? Fluctuates between 70-80 while driving</t>
  </si>
  <si>
    <t>Hybrid Unknown 3</t>
  </si>
  <si>
    <t>UK3</t>
  </si>
  <si>
    <t>Relates to ICE.. 0-1500. Slow to update</t>
  </si>
  <si>
    <t>A/C Power Usage</t>
  </si>
  <si>
    <t>ACw</t>
  </si>
  <si>
    <t>xxx watts</t>
  </si>
  <si>
    <t>Battery Amps</t>
  </si>
  <si>
    <t>07E2218A</t>
  </si>
  <si>
    <t>amp</t>
  </si>
  <si>
    <t>x.xx Amps (+ for draw) [Does not work on PHV]</t>
  </si>
  <si>
    <t>Battery Charge Max</t>
  </si>
  <si>
    <t>bcw</t>
  </si>
  <si>
    <t>-xx.x kw</t>
  </si>
  <si>
    <t>Battery Cooling Fan Mode</t>
  </si>
  <si>
    <t>BFM</t>
  </si>
  <si>
    <t>x (0-6 -- with 6 being 100%) [Test by setting fan speed below]</t>
  </si>
  <si>
    <t>Battery Discharge Max</t>
  </si>
  <si>
    <t>bdw</t>
  </si>
  <si>
    <t>xx.x kw</t>
  </si>
  <si>
    <t>Battery Resistance Block 1</t>
  </si>
  <si>
    <t>R01</t>
  </si>
  <si>
    <t>xx mOhm (divide by 100 to get ohms)</t>
  </si>
  <si>
    <t>Battery Resistance Block 2</t>
  </si>
  <si>
    <t>R02</t>
  </si>
  <si>
    <t>Battery Resistance Block 3</t>
  </si>
  <si>
    <t>R03</t>
  </si>
  <si>
    <t>Battery Resistance Block 4</t>
  </si>
  <si>
    <t>R04</t>
  </si>
  <si>
    <t>Battery Resistance Block 5</t>
  </si>
  <si>
    <t>R05</t>
  </si>
  <si>
    <t>Battery Resistance Block 6</t>
  </si>
  <si>
    <t>R06</t>
  </si>
  <si>
    <t>Battery Resistance Block 7</t>
  </si>
  <si>
    <t>R07</t>
  </si>
  <si>
    <t>Battery Resistance Block 8</t>
  </si>
  <si>
    <t>R08</t>
  </si>
  <si>
    <t>Battery Resistance Block 9</t>
  </si>
  <si>
    <t>R09</t>
  </si>
  <si>
    <t>Battery Resistance Block 10</t>
  </si>
  <si>
    <t>R10</t>
  </si>
  <si>
    <t>Battery Resistance Block 11</t>
  </si>
  <si>
    <t>R11</t>
  </si>
  <si>
    <t>Battery Resistance Block 12</t>
  </si>
  <si>
    <t>R12</t>
  </si>
  <si>
    <t>Battery Resistance Block 13</t>
  </si>
  <si>
    <t>R13</t>
  </si>
  <si>
    <t>Battery Resistance Block 14</t>
  </si>
  <si>
    <t>R14</t>
  </si>
  <si>
    <t>Battery Temp 1 C</t>
  </si>
  <si>
    <t>BT1</t>
  </si>
  <si>
    <t>xx C Cell Temp Sensor 1</t>
  </si>
  <si>
    <t>Battery Temp 1 F</t>
  </si>
  <si>
    <t>xx F Cell Temp Sensor 1</t>
  </si>
  <si>
    <t>Battery Temp 2 C</t>
  </si>
  <si>
    <t>BT2</t>
  </si>
  <si>
    <t>xx C Cell Temp Sensor 2</t>
  </si>
  <si>
    <t>Battery Temp 2 F</t>
  </si>
  <si>
    <t>xx F Cell Temp Sensor 2</t>
  </si>
  <si>
    <t>Battery Temp 3 C</t>
  </si>
  <si>
    <t>BT3</t>
  </si>
  <si>
    <t>xx C Cell Temp Sensor 3</t>
  </si>
  <si>
    <t>Battery Temp 3 F</t>
  </si>
  <si>
    <t>xx F Cell Temp Sensor 3</t>
  </si>
  <si>
    <t>Battery Temp Inlet C</t>
  </si>
  <si>
    <t>BT4</t>
  </si>
  <si>
    <t>xx C Cell Temp Sensor 4</t>
  </si>
  <si>
    <t>Battery Temp Inlet F</t>
  </si>
  <si>
    <t>xx F Cell Temp Sensor 4</t>
  </si>
  <si>
    <t>Battery Voltage (Pack)</t>
  </si>
  <si>
    <t>BV+</t>
  </si>
  <si>
    <t>xxx V Battery Voltage</t>
  </si>
  <si>
    <t>Battery Voltage Block 1</t>
  </si>
  <si>
    <t>xxxx mV (Milivolts so divide by 100 to get volts)</t>
  </si>
  <si>
    <t>Battery Voltage Block 2</t>
  </si>
  <si>
    <t>Battery Voltage Block 3</t>
  </si>
  <si>
    <t>Battery Voltage Block 4</t>
  </si>
  <si>
    <t>Battery Voltage Block 5</t>
  </si>
  <si>
    <t>Battery Voltage Block 6 HB</t>
  </si>
  <si>
    <t>Special</t>
  </si>
  <si>
    <t>xxxx mV (Milivolts so divide by 100 to get volts) [add to 6 LB]</t>
  </si>
  <si>
    <t>Battery Voltage Block 6 LB</t>
  </si>
  <si>
    <t>See above because value crossed the frame boundry</t>
  </si>
  <si>
    <t>Battery Voltage Block 7</t>
  </si>
  <si>
    <t>Battery Voltage Block 8</t>
  </si>
  <si>
    <t>Battery Voltage Block 9</t>
  </si>
  <si>
    <t>Battery Voltage Block 10</t>
  </si>
  <si>
    <t>Battery Voltage Block 11</t>
  </si>
  <si>
    <t>Battery Voltage Block 12</t>
  </si>
  <si>
    <t>Battery Voltage Block 13 HB</t>
  </si>
  <si>
    <t>xxxx mV (Milivolts so divide by 100 to get volts) [add to 13 LB]</t>
  </si>
  <si>
    <t>Battery Voltage Block 13 LB</t>
  </si>
  <si>
    <t>Battery Voltage Block 14</t>
  </si>
  <si>
    <t>Brake Pedal Force</t>
  </si>
  <si>
    <t>BFC</t>
  </si>
  <si>
    <t>x.xx MPA (not exact, but close)</t>
  </si>
  <si>
    <t>Calculated Load</t>
  </si>
  <si>
    <t>cLD</t>
  </si>
  <si>
    <t>Same as stock 'LOD' gauge</t>
  </si>
  <si>
    <t>Coolant Temp (Alt)</t>
  </si>
  <si>
    <t>ETF</t>
  </si>
  <si>
    <t>xxx F Probably exhaust coolant temp (Req firm 4.05 on SGII)</t>
  </si>
  <si>
    <t>DC/DC Lower Converter Temp</t>
  </si>
  <si>
    <t>DLC</t>
  </si>
  <si>
    <t>x F</t>
  </si>
  <si>
    <t>DC/DC Upper Converter Temp</t>
  </si>
  <si>
    <t>DUC</t>
  </si>
  <si>
    <t>Distance Since Oil Change</t>
  </si>
  <si>
    <t>OIL</t>
  </si>
  <si>
    <t>xxxx Miles since last oil change (reset)</t>
  </si>
  <si>
    <t>Friction Brake Sensor</t>
  </si>
  <si>
    <t>00020001FFCE</t>
  </si>
  <si>
    <t>FRI</t>
  </si>
  <si>
    <t>0.00-4.50 (Shows actual friction braking amount)</t>
  </si>
  <si>
    <t>Fuel Cut On or Off</t>
  </si>
  <si>
    <t>Use the built in OPEN LP or CLSD LP on the SGII. This is 100% accurate if fuel is being injected</t>
  </si>
  <si>
    <t>Fuel Flow microL</t>
  </si>
  <si>
    <t>07E0213C</t>
  </si>
  <si>
    <t>0461053C0000</t>
  </si>
  <si>
    <t>uL</t>
  </si>
  <si>
    <t>xxx microL (unsure about scaling)</t>
  </si>
  <si>
    <t>Fuel Injector microS</t>
  </si>
  <si>
    <t>uS</t>
  </si>
  <si>
    <t>xxxx micro seconds (unsure about scaling)</t>
  </si>
  <si>
    <t>Fuel Level (Liters)</t>
  </si>
  <si>
    <t>Flv</t>
  </si>
  <si>
    <t>Untested</t>
  </si>
  <si>
    <t>x.x liters</t>
  </si>
  <si>
    <t>Fuel Level (US Gallons)</t>
  </si>
  <si>
    <t>x.x US Gallons, updates quickly</t>
  </si>
  <si>
    <t>Inverter Coolant Temp</t>
  </si>
  <si>
    <t>ICF</t>
  </si>
  <si>
    <t>Inverter MG1 Temp</t>
  </si>
  <si>
    <t>I1C</t>
  </si>
  <si>
    <t>Inverter MG2 Temp</t>
  </si>
  <si>
    <t>I2C</t>
  </si>
  <si>
    <t>MG1 Carrier Frequency</t>
  </si>
  <si>
    <t>M1k</t>
  </si>
  <si>
    <t>x.x khz</t>
  </si>
  <si>
    <t>MG1 RPM</t>
  </si>
  <si>
    <t>M1R</t>
  </si>
  <si>
    <t>xxxx RPM</t>
  </si>
  <si>
    <t>MG1 Temp</t>
  </si>
  <si>
    <t>M1C</t>
  </si>
  <si>
    <t>MG1 Torque</t>
  </si>
  <si>
    <t>M1T</t>
  </si>
  <si>
    <t>xx.x ft-lbs (read high by 8%)</t>
  </si>
  <si>
    <t>MG2 Carrier Frequency</t>
  </si>
  <si>
    <t>M2k</t>
  </si>
  <si>
    <t>MG2 RPM</t>
  </si>
  <si>
    <t>M2R</t>
  </si>
  <si>
    <t>MG2 Temp</t>
  </si>
  <si>
    <t>M2C</t>
  </si>
  <si>
    <t>MG2 Torque</t>
  </si>
  <si>
    <t>M2T</t>
  </si>
  <si>
    <t>xx.x ft-lbs (reads high by 8%)</t>
  </si>
  <si>
    <t>Outside Temp</t>
  </si>
  <si>
    <t>ExF</t>
  </si>
  <si>
    <t>x F (Ambient Temp)</t>
  </si>
  <si>
    <t>Regen Cooperation</t>
  </si>
  <si>
    <t>RGC</t>
  </si>
  <si>
    <t>On or Off</t>
  </si>
  <si>
    <t>Regen Operating Force</t>
  </si>
  <si>
    <t>RGO</t>
  </si>
  <si>
    <t>~0-720 NM (Shows actual regen braking force)</t>
  </si>
  <si>
    <t>Regen Requested Force</t>
  </si>
  <si>
    <t>RGR</t>
  </si>
  <si>
    <t>~0-720 NM</t>
  </si>
  <si>
    <t>Room Temp</t>
  </si>
  <si>
    <t>RmF</t>
  </si>
  <si>
    <t>xx.x F - Temperature inside cabin</t>
  </si>
  <si>
    <t>State of Charge</t>
  </si>
  <si>
    <t>SoC</t>
  </si>
  <si>
    <t>xx % Found by "Lobato (motoleon)" See changelog</t>
  </si>
  <si>
    <t>Vehicle Load</t>
  </si>
  <si>
    <t>vLD</t>
  </si>
  <si>
    <t>Not sure exactly what this is 0-100%</t>
  </si>
  <si>
    <t>Voltage After Boost (Battery)</t>
  </si>
  <si>
    <t>BVB</t>
  </si>
  <si>
    <t>xxx V Voltage after Boost</t>
  </si>
  <si>
    <t>Disable Traction Control</t>
  </si>
  <si>
    <t>DTC</t>
  </si>
  <si>
    <t>Car in IGN-ON, NOT READY. Reset: Turn car off and on again.</t>
  </si>
  <si>
    <t>Seat Belt Beep Query</t>
  </si>
  <si>
    <t>SBQ</t>
  </si>
  <si>
    <t>C0 for stock, 00 for disable</t>
  </si>
  <si>
    <t>Seat Belt Beep Disable</t>
  </si>
  <si>
    <t>SBS</t>
  </si>
  <si>
    <t>Should return A7. Replace '00' with 'C0' to go back to stock.</t>
  </si>
  <si>
    <t>Set Battery Cooling Fan Speed</t>
  </si>
  <si>
    <t>SFS</t>
  </si>
  <si>
    <t>Replace 'x' with 0 through 6 (6 is max) [Shows ON when set]</t>
  </si>
  <si>
    <t>Reverse Beep Query</t>
  </si>
  <si>
    <t>RBQ</t>
  </si>
  <si>
    <t>40 for disabled, 00 for enable beeping</t>
  </si>
  <si>
    <t>Reverse Beep Disable</t>
  </si>
  <si>
    <t>RBS</t>
  </si>
  <si>
    <t>Should return AC. Replace '40' with '00' to go back to stock.</t>
  </si>
  <si>
    <t>Barometric Pressure</t>
  </si>
  <si>
    <t>AP</t>
  </si>
  <si>
    <t>Not work.</t>
  </si>
  <si>
    <t>xxx kPa Prob. same as gen OBD-II (Req firm 4.05 on SGII)</t>
  </si>
  <si>
    <t>Cruise Set Speed</t>
  </si>
  <si>
    <t>CSt</t>
  </si>
  <si>
    <t>MPH (does not seem to work)</t>
  </si>
  <si>
    <t>System Off Time</t>
  </si>
  <si>
    <t>SOt</t>
  </si>
  <si>
    <t>Hours since last READY (0h-42h)</t>
  </si>
  <si>
    <t>Total Trip Time</t>
  </si>
  <si>
    <t>50</t>
  </si>
  <si>
    <t>'800000000000</t>
  </si>
  <si>
    <t>'0000</t>
  </si>
  <si>
    <t>'000000000000</t>
  </si>
  <si>
    <t>crt</t>
  </si>
  <si>
    <t>Generic</t>
  </si>
  <si>
    <t>hours x.x</t>
  </si>
  <si>
    <t>Horse Power (engine)</t>
  </si>
  <si>
    <t>00</t>
  </si>
  <si>
    <t>400080000000</t>
  </si>
  <si>
    <t>0000</t>
  </si>
  <si>
    <t>000A00170000</t>
  </si>
  <si>
    <t>HP</t>
  </si>
  <si>
    <t>Horsepower</t>
  </si>
  <si>
    <t>KiloWatt Power (engine)</t>
  </si>
  <si>
    <t>000A001F0000</t>
  </si>
  <si>
    <t>kW</t>
  </si>
  <si>
    <t>KiloWatt Power</t>
  </si>
  <si>
    <t>Current avg. trip MPG</t>
  </si>
  <si>
    <t>800000000000</t>
  </si>
  <si>
    <t>000000000000</t>
  </si>
  <si>
    <t>cfe</t>
  </si>
  <si>
    <t>current FE (same on AVG xgauge)</t>
  </si>
  <si>
    <t>Daily avg. MPG</t>
  </si>
  <si>
    <t>01</t>
  </si>
  <si>
    <t>dfe</t>
  </si>
  <si>
    <t>daily FE</t>
  </si>
  <si>
    <t>ODBII Error Count</t>
  </si>
  <si>
    <t>07E00101</t>
  </si>
  <si>
    <t>044185010000</t>
  </si>
  <si>
    <t>2907</t>
  </si>
  <si>
    <t>000100010000</t>
  </si>
  <si>
    <t>Oec</t>
  </si>
  <si>
    <t>Manifold Air Flow</t>
  </si>
  <si>
    <t>07E00110</t>
  </si>
  <si>
    <t>044145100000</t>
  </si>
  <si>
    <t>2810</t>
  </si>
  <si>
    <t>Maf</t>
  </si>
  <si>
    <t>0 - 655.35 g / s</t>
  </si>
  <si>
    <t>MIL trip distance</t>
  </si>
  <si>
    <t>07E00121</t>
  </si>
  <si>
    <t>044105210000</t>
  </si>
  <si>
    <t>Mkm</t>
  </si>
  <si>
    <t>0-65535 Km</t>
  </si>
  <si>
    <t>12V battery (control unit)</t>
  </si>
  <si>
    <t>07E00142</t>
  </si>
  <si>
    <t>044145420000</t>
  </si>
  <si>
    <t>0001000A0000</t>
  </si>
  <si>
    <t>Cmv</t>
  </si>
  <si>
    <t>0-65,5 V</t>
  </si>
  <si>
    <t>Absolute Load Value</t>
  </si>
  <si>
    <t>07E00143</t>
  </si>
  <si>
    <t>044105430000</t>
  </si>
  <si>
    <t>Alv</t>
  </si>
  <si>
    <t>?</t>
  </si>
  <si>
    <t>Throttle position (relative)</t>
  </si>
  <si>
    <t>07E00145</t>
  </si>
  <si>
    <t>044185450000</t>
  </si>
  <si>
    <t>2808</t>
  </si>
  <si>
    <t>03E800FF0000</t>
  </si>
  <si>
    <t>Tpr</t>
  </si>
  <si>
    <t>%</t>
  </si>
  <si>
    <t>Ambient</t>
  </si>
  <si>
    <t>07E00146</t>
  </si>
  <si>
    <t>044105460000</t>
  </si>
  <si>
    <t>00010001FFD8</t>
  </si>
  <si>
    <t>Aat</t>
  </si>
  <si>
    <t>-40 - 215 ° C</t>
  </si>
  <si>
    <t>Throttle position (absolute)</t>
  </si>
  <si>
    <t>07E00147</t>
  </si>
  <si>
    <t>044185470000</t>
  </si>
  <si>
    <t>Tpa</t>
  </si>
  <si>
    <t>Engine Runtime</t>
  </si>
  <si>
    <t>Cet</t>
  </si>
  <si>
    <t>Minutes</t>
  </si>
  <si>
    <t>Catalyst temp C 1</t>
  </si>
  <si>
    <t>0441853C</t>
  </si>
  <si>
    <t>Ct1</t>
  </si>
  <si>
    <t>-40 – 6513°C</t>
  </si>
  <si>
    <t>Catalyst temp F 1</t>
  </si>
  <si>
    <t>00090005FFD8</t>
  </si>
  <si>
    <t>xx F</t>
  </si>
  <si>
    <t>Catalyst temp C 2</t>
  </si>
  <si>
    <t>0441853E</t>
  </si>
  <si>
    <t>Ct2</t>
  </si>
  <si>
    <t>-40 – 6513°C May not work on Prius</t>
  </si>
  <si>
    <t>Catalyst temp F 2</t>
  </si>
  <si>
    <t>xx F May not work on Prius</t>
  </si>
  <si>
    <t>MIL Mileage Time</t>
  </si>
  <si>
    <t>07E0014D</t>
  </si>
  <si>
    <t>0441054D0000</t>
  </si>
  <si>
    <t>Mti</t>
  </si>
  <si>
    <t>0-65535 min</t>
  </si>
  <si>
    <t>Time since Cleard</t>
  </si>
  <si>
    <t>07E0014E</t>
  </si>
  <si>
    <t>0441054E0000</t>
  </si>
  <si>
    <t>Cti</t>
  </si>
  <si>
    <t>BPr</t>
  </si>
  <si>
    <t>PSI</t>
  </si>
  <si>
    <t>Hybrid Pack Remaining Life</t>
  </si>
  <si>
    <t>0441855B</t>
  </si>
  <si>
    <t>BPL</t>
  </si>
  <si>
    <t>0 - 100 % UNTESTED, may not work on Prius</t>
  </si>
  <si>
    <t>Engine Oil Temp</t>
  </si>
  <si>
    <t>0441855C</t>
  </si>
  <si>
    <t>OTF</t>
  </si>
  <si>
    <t>-40 - xxxxx F UNTESTED, may not work on Prius</t>
  </si>
  <si>
    <t>Change log:</t>
  </si>
  <si>
    <t>First Edition. Problems with MG1/2 torque. Also MG1/2 temp acts funny -- seems too high.</t>
  </si>
  <si>
    <t>Added Steering angle passive .. need to fix scale as it's not scaled right now.</t>
  </si>
  <si>
    <t>Changed steering angle RXF. Scangauge II bug results in positive number when lower than -99.9</t>
  </si>
  <si>
    <t>Fixed MG1/2 Temp C -- now uses correct MTH (math)</t>
  </si>
  <si>
    <t>Added MG1/2 Temp F (untested at this point)</t>
  </si>
  <si>
    <t>Removed MG1/2 torque in NM entry until I do further testing</t>
  </si>
  <si>
    <t>If AMP XGAUGE reads more than -99.9 then you will see readings like 6426 -- this is a ScanGauge II bug in at least firmware 3.17F</t>
  </si>
  <si>
    <t>Added and working on ExC, I1C, I2C, DUC and DLC</t>
  </si>
  <si>
    <t>Added and working on wheel speed (passive)</t>
  </si>
  <si>
    <t>Added Vehicle and Calculated Load</t>
  </si>
  <si>
    <t>Added ICE RPM passive gauge, runs at 60fps -- very nice</t>
  </si>
  <si>
    <t>Completed ExC, I1C, I2C, DUC and DLC</t>
  </si>
  <si>
    <t>Added fuel injector micro-seconds</t>
  </si>
  <si>
    <t>Need to fix DLC, DUC --- for now I removed the RXD until I look at my notes</t>
  </si>
  <si>
    <t>Put RXD back in for DLC and DUC. Should be correct though I haven't tested.</t>
  </si>
  <si>
    <t>Added Inverter Coolant Temp</t>
  </si>
  <si>
    <t>Added Regen Cooperation indicates when regen brakes are active</t>
  </si>
  <si>
    <t>Added Regen Requested and Operation -- first shows what brake ECU wants and second shows what it is actually getting from Hybrid ECU</t>
  </si>
  <si>
    <t>Added Friction Brake Output --&gt; This is supposed to show pressure at wheel cylinders, but I do not think it's working correctly</t>
  </si>
  <si>
    <t>Working on Headlight auto-off commands. Might not be possible to set with SGII</t>
  </si>
  <si>
    <t>Added A/C compressor power usage (untested right now)</t>
  </si>
  <si>
    <t>Added Room Temp in F, but untested and I am not 100% sure on math due to low number of samples</t>
  </si>
  <si>
    <t>Added Fuel Level, shows in gallons.</t>
  </si>
  <si>
    <t>Added fuel cut discovery .... I don't know which byte represents fuel cut mode yet, so this is to test</t>
  </si>
  <si>
    <t>Removed Fuel Cut Discovery -- they didn't work.</t>
  </si>
  <si>
    <t>Added 3 "Hybrid Unknown" passive gauges. These come from the Hybrid ECU</t>
  </si>
  <si>
    <t>Changed "FRI" to be Brake Pedal Force "BFC" which it actually is...</t>
  </si>
  <si>
    <t>Added Friction Braking Sensor "FRI" which will show you how much friction force there is. Should read 0.00-4.20</t>
  </si>
  <si>
    <t>Removed Headlight query as it won't work due to the SGII not supporting CAN 5-byte</t>
  </si>
  <si>
    <t>Added Battery Charge and Discharge Max (still untested, but I think should be working)</t>
  </si>
  <si>
    <t>Added Catalyst Temp F thanks for HKPriustech</t>
  </si>
  <si>
    <t>Added Barometric Pressure (Standard OBD-II CAN)</t>
  </si>
  <si>
    <t>Fixed Catalyst Temperature (Standard OBD-II CAN)</t>
  </si>
  <si>
    <t>Changed engine run time to Minutes</t>
  </si>
  <si>
    <t>Preliminary battery temperature readings</t>
  </si>
  <si>
    <t>Traction Batter Temp (correct)</t>
  </si>
  <si>
    <t>Fixed problem with Catalyst Temp</t>
  </si>
  <si>
    <t>Added single frame SoC found by Lobato (motoleon) -- reported working but I haven't tested yet</t>
  </si>
  <si>
    <t>- His website: http://lobato.cz.cc/index.html</t>
  </si>
  <si>
    <t>- Original thread: http://mitoyotaprius.mforos.com/1727338-tuning-prius-3g/</t>
  </si>
  <si>
    <t>- Math wasn't correct on SoC so I fixed</t>
  </si>
  <si>
    <t>Updated fuel cut to reflect the fact that fuel cut is accurately reported by looking at CLSD or OPEN LOOP on the SGII.</t>
  </si>
  <si>
    <t>Added MG1 and MG2 Carrier frequency. This is what the inverter drives the motors with. Can only show one at a time.</t>
  </si>
  <si>
    <t>Added Fuel Level in liters. Have not tested but I think it should work.</t>
  </si>
  <si>
    <t>Added Cruise Set fields -- something is still wrong with this one. Does not show correct information.</t>
  </si>
  <si>
    <t>Added some new multi-frame XGAUGs thanks for "vincent1449p" from Priuschat.com. I have not personally tested these yet but they have been</t>
  </si>
  <si>
    <t>confirmed to work by another user. All of these require minimum of firmware 4.05 on the ScanGauge II or they will not work.</t>
  </si>
  <si>
    <t>Added Status column. If it's blank it means the XGAUGE is working properly. Otherwise please note the indicated status of the XGAUGE.</t>
  </si>
  <si>
    <t>Fixed Catalyst Temperature Sensor 2 (Untested)</t>
  </si>
  <si>
    <t>Added Long and Short term fuel trim (Untested)</t>
  </si>
  <si>
    <t>Added Engine Oil Temp and Hybrid Battery Pack (probably won't work on the Gen 3)</t>
  </si>
  <si>
    <t>Add Battery Temp 4 and also added correct MTH for all parameters.</t>
  </si>
  <si>
    <t>Frank T provided accurate and refined readings for the 4 battery temperature sensors.</t>
  </si>
  <si>
    <t>See forums here for more information: (in Spanish) http://mitoyotaprius.foros.com</t>
  </si>
  <si>
    <t>Added System Off Time (thanks to Frank T) [update doesn't seem to work]</t>
  </si>
  <si>
    <t>Sorted main list alphabetically</t>
  </si>
  <si>
    <t>Updated testing status on all main XGAUGES</t>
  </si>
  <si>
    <t>Added: Distance since last oil change (reset) -- shows in Miles. Will probably return KM on car with metric MFD</t>
  </si>
  <si>
    <t>Added: Disable Traction control. Puts car into Certification mode. Car must be on IGN-ON but NOT ready to set. To go back to normal, turn car off and on again.</t>
  </si>
  <si>
    <t>Added: Set HV Battery Cooling fan speed (0-6 with 6 being 100% speed and 0 being off.) After a few seconds fan will go back to normal car control once you change to diff gauge</t>
  </si>
  <si>
    <t>Added: Read HV Battery Cooling fan speed (will show 0-6) -- test by setting fan speed</t>
  </si>
  <si>
    <t>Added Battery Block Voltage. Thanks to vincent1449p @ Priuschat</t>
  </si>
  <si>
    <t>Added Battery Block Resistance. Thanks to vincent1449p @ Priuschat</t>
  </si>
  <si>
    <t>See post http://priuschat.com/forums/gen-iii-2010-prius-technical-discussion/64406-scangaugeii-work-2010-a-40.html#post1362631</t>
  </si>
  <si>
    <t>Author: Dan Bryant</t>
  </si>
  <si>
    <t>Version: 1.6</t>
  </si>
  <si>
    <t>Originally Posted @ CleanMPG.com</t>
  </si>
  <si>
    <t>This is outdated information! Get a new copy from the location above</t>
  </si>
  <si>
    <t>Toyota Prius CAN</t>
  </si>
  <si>
    <t>07E0011F</t>
  </si>
  <si>
    <t>0441051F0000</t>
  </si>
  <si>
    <t>0 - 65535s</t>
  </si>
  <si>
    <t>Catalyser temp 1</t>
  </si>
  <si>
    <t>07E0013C</t>
  </si>
  <si>
    <t>0441053C0000</t>
  </si>
  <si>
    <t>0001000AFFD8</t>
  </si>
  <si>
    <t>Catalyser temp 2</t>
  </si>
  <si>
    <t>07E0013E</t>
  </si>
  <si>
    <t>0441053E0000</t>
  </si>
  <si>
    <t>Injector Time</t>
  </si>
  <si>
    <t>07E021F3</t>
  </si>
  <si>
    <t>0306846105F3</t>
  </si>
  <si>
    <t>3808</t>
  </si>
  <si>
    <t>000A00080001</t>
  </si>
  <si>
    <t>Inj</t>
  </si>
  <si>
    <t>x.x</t>
  </si>
  <si>
    <t>Gas Pedal Position</t>
  </si>
  <si>
    <t>07E221C4</t>
  </si>
  <si>
    <t>056186C40000</t>
  </si>
  <si>
    <t>4008</t>
  </si>
  <si>
    <t>Gps</t>
  </si>
  <si>
    <t>Battery Current</t>
  </si>
  <si>
    <t>07E321CE</t>
  </si>
  <si>
    <t>056186CE0000</t>
  </si>
  <si>
    <t>3810</t>
  </si>
  <si>
    <t>0001000AF333</t>
  </si>
  <si>
    <t>Bta</t>
  </si>
  <si>
    <t>-150 - 140 xx.x Amps</t>
  </si>
  <si>
    <t>07E321CE</t>
  </si>
  <si>
    <t>056186CE0000</t>
  </si>
  <si>
    <t>3008</t>
  </si>
  <si>
    <t>000A00020000</t>
  </si>
  <si>
    <t>Soc</t>
  </si>
  <si>
    <t>Engine Temp (not coolant)</t>
  </si>
  <si>
    <t>0031</t>
  </si>
  <si>
    <t>010002390000</t>
  </si>
  <si>
    <t>1008</t>
  </si>
  <si>
    <t>etc</t>
  </si>
  <si>
    <t>°C temp of engine</t>
  </si>
  <si>
    <t>010082390000</t>
  </si>
  <si>
    <t>005A00050140</t>
  </si>
  <si>
    <t>etf</t>
  </si>
  <si>
    <t>°F temp of engine</t>
  </si>
  <si>
    <t>Battery Voltage</t>
  </si>
  <si>
    <t>0033</t>
  </si>
  <si>
    <t>0100023B0000</t>
  </si>
  <si>
    <t>2010</t>
  </si>
  <si>
    <t>btV</t>
  </si>
  <si>
    <t>HV Battery Volts</t>
  </si>
  <si>
    <t>Brake Pedal Position</t>
  </si>
  <si>
    <t>0038</t>
  </si>
  <si>
    <t>010082300000</t>
  </si>
  <si>
    <t>03E800800000</t>
  </si>
  <si>
    <t>bps</t>
  </si>
  <si>
    <t>xx.x % depression</t>
  </si>
  <si>
    <t>EV Button Status</t>
  </si>
  <si>
    <t>0521</t>
  </si>
  <si>
    <t>010522290000</t>
  </si>
  <si>
    <t>3101</t>
  </si>
  <si>
    <t>evb</t>
  </si>
  <si>
    <t>EV button ON or OFF</t>
  </si>
  <si>
    <t>Engine Coolant Temp</t>
  </si>
  <si>
    <t>0525</t>
  </si>
  <si>
    <t>0105822C0000</t>
  </si>
  <si>
    <t>1808</t>
  </si>
  <si>
    <t>wtc</t>
  </si>
  <si>
    <t>xx.x °C</t>
  </si>
  <si>
    <t>0105422C0000</t>
  </si>
  <si>
    <t>0384000A0C80</t>
  </si>
  <si>
    <t>wtf</t>
  </si>
  <si>
    <t>xx.xx °F</t>
  </si>
  <si>
    <t>024C</t>
  </si>
  <si>
    <t>010282440000</t>
  </si>
  <si>
    <t>gps</t>
  </si>
  <si>
    <t>Target RPM</t>
  </si>
  <si>
    <t>03C0</t>
  </si>
  <si>
    <t>010302C80000</t>
  </si>
  <si>
    <t>000100080000</t>
  </si>
  <si>
    <t>rpm</t>
  </si>
  <si>
    <t>Tells engine to rev.</t>
  </si>
  <si>
    <t>03C3</t>
  </si>
  <si>
    <t>010382CB0000</t>
  </si>
  <si>
    <t>soc</t>
  </si>
  <si>
    <t>Passive CAN request</t>
  </si>
  <si>
    <t>Battery Temp (upper read)</t>
  </si>
  <si>
    <t>010302CB0000</t>
  </si>
  <si>
    <t>buc</t>
  </si>
  <si>
    <t>°C max for the 5 ms cycle</t>
  </si>
  <si>
    <t>buf</t>
  </si>
  <si>
    <t>°F max for the 5 ms cycle</t>
  </si>
  <si>
    <t>Battery Temp (lower read)</t>
  </si>
  <si>
    <t>blc</t>
  </si>
  <si>
    <t>°C min for the 5 ms cycle</t>
  </si>
  <si>
    <t>blf</t>
  </si>
  <si>
    <t>°F min for the 5 ms cycle</t>
  </si>
  <si>
    <t>Current Discharge Limit</t>
  </si>
  <si>
    <t>'03C3</t>
  </si>
  <si>
    <t>'010382CB0000</t>
  </si>
  <si>
    <t>'1008</t>
  </si>
  <si>
    <t>'000100010000</t>
  </si>
  <si>
    <t>cdl</t>
  </si>
  <si>
    <t>0-125 Amps</t>
  </si>
  <si>
    <t>Current Charge Limit</t>
  </si>
  <si>
    <t>ccl</t>
  </si>
  <si>
    <t>Cell SOC Delta</t>
  </si>
  <si>
    <t>'2008</t>
  </si>
  <si>
    <t>'000A00020000</t>
  </si>
  <si>
    <t>csd</t>
  </si>
  <si>
    <t>% difference in SOC</t>
  </si>
  <si>
    <t>03C5</t>
  </si>
  <si>
    <t>010302CD0000</t>
  </si>
  <si>
    <t>btv</t>
  </si>
  <si>
    <t>3CD pid reading</t>
  </si>
  <si>
    <t>Intake Temp 1</t>
  </si>
  <si>
    <t>03C7</t>
  </si>
  <si>
    <t>010302CF0000</t>
  </si>
  <si>
    <t>ta1</t>
  </si>
  <si>
    <t>°C temp</t>
  </si>
  <si>
    <t>Intake Temp 2</t>
  </si>
  <si>
    <t>ta2</t>
  </si>
  <si>
    <t>Intake Temp 3</t>
  </si>
  <si>
    <t>2008</t>
  </si>
  <si>
    <t>ta3</t>
  </si>
  <si>
    <t>Intake Temp 4</t>
  </si>
  <si>
    <t>ta4</t>
  </si>
  <si>
    <t>Gas Gauge</t>
  </si>
  <si>
    <t>05AC</t>
  </si>
  <si>
    <t>010582A40000</t>
  </si>
  <si>
    <t>006400040000</t>
  </si>
  <si>
    <t>gas</t>
  </si>
  <si>
    <t>xx.x % full</t>
  </si>
  <si>
    <t>hpr</t>
  </si>
  <si>
    <t>current FE</t>
  </si>
  <si>
    <t>Note: Gauges with the same value for "TXD" can not be displayed at the same time.</t>
  </si>
  <si>
    <t>Prius GEN II</t>
  </si>
  <si>
    <t>Tested</t>
  </si>
  <si>
    <t>debug</t>
  </si>
  <si>
    <t>MG2 torque</t>
  </si>
  <si>
    <t>07E221C3</t>
  </si>
  <si>
    <t>056106C30000</t>
  </si>
  <si>
    <t>4010</t>
  </si>
  <si>
    <t>0001000AFE70</t>
  </si>
  <si>
    <t>Tm2</t>
  </si>
  <si>
    <t>-400 - 400 Nm</t>
  </si>
  <si>
    <t>3010</t>
  </si>
  <si>
    <t>00010001C001</t>
  </si>
  <si>
    <t>M2r</t>
  </si>
  <si>
    <t>0 - 6800?</t>
  </si>
  <si>
    <t>Battery voltage?</t>
  </si>
  <si>
    <t>07E321D0</t>
  </si>
  <si>
    <t>056106D00000</t>
  </si>
  <si>
    <t>Btv</t>
  </si>
  <si>
    <t>Untested Mode 21 Volts</t>
  </si>
  <si>
    <t>0100823B0000</t>
  </si>
  <si>
    <t>140C</t>
  </si>
  <si>
    <t>bta</t>
  </si>
  <si>
    <t>VVT valve / Injector?</t>
  </si>
  <si>
    <t>'0528</t>
  </si>
  <si>
    <t>'010002200000</t>
  </si>
  <si>
    <t>'1810</t>
  </si>
  <si>
    <t>vvt</t>
  </si>
  <si>
    <t>unknown scaling</t>
  </si>
  <si>
    <t>GForce to Right</t>
  </si>
  <si>
    <t>002A</t>
  </si>
  <si>
    <t>010042220000</t>
  </si>
  <si>
    <t>1010</t>
  </si>
  <si>
    <t>00010001FE00</t>
  </si>
  <si>
    <t>gfr</t>
  </si>
  <si>
    <t>x.xx G's, scaling a guess</t>
  </si>
  <si>
    <t>GForce to Back</t>
  </si>
  <si>
    <t>002B</t>
  </si>
  <si>
    <t>010042230000</t>
  </si>
  <si>
    <t>gfb</t>
  </si>
  <si>
    <t>Stearing</t>
  </si>
  <si>
    <t>002D</t>
  </si>
  <si>
    <t>010042250000</t>
  </si>
  <si>
    <t>006401BC0000</t>
  </si>
  <si>
    <t>sdl</t>
  </si>
  <si>
    <t>Degrees left xx.xx %</t>
  </si>
  <si>
    <t>010202440000</t>
  </si>
  <si>
    <t>m2r</t>
  </si>
  <si>
    <t>Ignition degrees before TDC</t>
  </si>
  <si>
    <t>052E</t>
  </si>
  <si>
    <t>010502260000</t>
  </si>
  <si>
    <t>1810</t>
  </si>
  <si>
    <t>ign</t>
  </si>
  <si>
    <t>Note: Prius Battery Current and State of Charge cannot be displayed at the same time, but the passive requests can 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</si>
</sst>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79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u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sz val="10"/>
      <color rgb="FFFF99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FFFF"/>
      <name val="Arial"/>
    </font>
  </fonts>
  <fills count="55">
    <fill>
      <patternFill patternType="none"/>
    </fill>
    <fill>
      <patternFill patternType="gray125"/>
    </fill>
    <fill>
      <patternFill patternType="solid">
        <fgColor rgb="FFE1C7E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3D5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D7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3D58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1C7E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E1C7E1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B3D5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/>
    </xf>
    <xf numFmtId="0" fontId="0" fillId="0" borderId="1" xfId="0" applyBorder="1" applyAlignment="1">
      <alignment wrapText="1"/>
    </xf>
    <xf numFmtId="49" fontId="2" fillId="2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/>
    <xf numFmtId="49" fontId="4" fillId="5" borderId="4" xfId="0" applyNumberFormat="1" applyFont="1" applyFill="1" applyBorder="1"/>
    <xf numFmtId="0" fontId="0" fillId="7" borderId="6" xfId="0" applyFill="1" applyBorder="1" applyAlignment="1">
      <alignment wrapText="1"/>
    </xf>
    <xf numFmtId="0" fontId="0" fillId="8" borderId="7" xfId="0" applyFill="1" applyBorder="1" applyAlignment="1">
      <alignment wrapText="1"/>
    </xf>
    <xf numFmtId="49" fontId="6" fillId="10" borderId="8" xfId="0" applyNumberFormat="1" applyFont="1" applyFill="1" applyBorder="1"/>
    <xf numFmtId="49" fontId="7" fillId="11" borderId="9" xfId="0" applyNumberFormat="1" applyFont="1" applyFill="1" applyBorder="1" applyAlignment="1">
      <alignment horizontal="left"/>
    </xf>
    <xf numFmtId="49" fontId="9" fillId="13" borderId="10" xfId="0" applyNumberFormat="1" applyFont="1" applyFill="1" applyBorder="1"/>
    <xf numFmtId="49" fontId="11" fillId="15" borderId="12" xfId="0" applyNumberFormat="1" applyFont="1" applyFill="1" applyBorder="1" applyAlignment="1">
      <alignment horizontal="left"/>
    </xf>
    <xf numFmtId="0" fontId="0" fillId="16" borderId="13" xfId="0" applyFill="1" applyBorder="1" applyAlignment="1">
      <alignment horizontal="left" wrapText="1"/>
    </xf>
    <xf numFmtId="49" fontId="13" fillId="0" borderId="15" xfId="0" applyNumberFormat="1" applyFont="1" applyBorder="1"/>
    <xf numFmtId="0" fontId="0" fillId="17" borderId="16" xfId="0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15" fillId="0" borderId="0" xfId="0" applyFont="1"/>
    <xf numFmtId="49" fontId="17" fillId="0" borderId="0" xfId="0" applyNumberFormat="1" applyFont="1" applyAlignment="1">
      <alignment horizontal="center"/>
    </xf>
    <xf numFmtId="49" fontId="18" fillId="0" borderId="19" xfId="0" applyNumberFormat="1" applyFont="1" applyBorder="1"/>
    <xf numFmtId="49" fontId="19" fillId="0" borderId="20" xfId="0" applyNumberFormat="1" applyFont="1" applyBorder="1"/>
    <xf numFmtId="49" fontId="20" fillId="0" borderId="21" xfId="0" applyNumberFormat="1" applyFont="1" applyBorder="1" applyAlignment="1">
      <alignment horizontal="center"/>
    </xf>
    <xf numFmtId="0" fontId="0" fillId="18" borderId="22" xfId="0" applyFill="1" applyBorder="1" applyAlignment="1">
      <alignment wrapText="1"/>
    </xf>
    <xf numFmtId="49" fontId="21" fillId="19" borderId="23" xfId="0" applyNumberFormat="1" applyFont="1" applyFill="1" applyBorder="1"/>
    <xf numFmtId="49" fontId="22" fillId="20" borderId="24" xfId="0" applyNumberFormat="1" applyFont="1" applyFill="1" applyBorder="1"/>
    <xf numFmtId="0" fontId="0" fillId="21" borderId="25" xfId="0" applyFill="1" applyBorder="1" applyAlignment="1">
      <alignment wrapText="1"/>
    </xf>
    <xf numFmtId="49" fontId="23" fillId="0" borderId="0" xfId="0" applyNumberFormat="1" applyFont="1"/>
    <xf numFmtId="0" fontId="24" fillId="0" borderId="0" xfId="0" applyFont="1" applyAlignment="1">
      <alignment wrapText="1"/>
    </xf>
    <xf numFmtId="0" fontId="0" fillId="0" borderId="27" xfId="0" applyBorder="1" applyAlignment="1">
      <alignment wrapText="1"/>
    </xf>
    <xf numFmtId="0" fontId="0" fillId="24" borderId="28" xfId="0" applyFill="1" applyBorder="1" applyAlignment="1">
      <alignment wrapText="1"/>
    </xf>
    <xf numFmtId="0" fontId="0" fillId="0" borderId="29" xfId="0" applyBorder="1" applyAlignment="1">
      <alignment wrapText="1"/>
    </xf>
    <xf numFmtId="49" fontId="27" fillId="25" borderId="30" xfId="0" applyNumberFormat="1" applyFont="1" applyFill="1" applyBorder="1" applyAlignment="1">
      <alignment horizontal="center"/>
    </xf>
    <xf numFmtId="0" fontId="0" fillId="0" borderId="31" xfId="0" applyBorder="1" applyAlignment="1">
      <alignment wrapText="1"/>
    </xf>
    <xf numFmtId="49" fontId="30" fillId="27" borderId="33" xfId="0" applyNumberFormat="1" applyFont="1" applyFill="1" applyBorder="1" applyAlignment="1">
      <alignment horizontal="left"/>
    </xf>
    <xf numFmtId="49" fontId="31" fillId="28" borderId="0" xfId="0" applyNumberFormat="1" applyFont="1" applyFill="1"/>
    <xf numFmtId="49" fontId="32" fillId="29" borderId="34" xfId="0" applyNumberFormat="1" applyFont="1" applyFill="1" applyBorder="1"/>
    <xf numFmtId="49" fontId="33" fillId="30" borderId="35" xfId="0" applyNumberFormat="1" applyFont="1" applyFill="1" applyBorder="1"/>
    <xf numFmtId="0" fontId="0" fillId="31" borderId="36" xfId="0" applyFill="1" applyBorder="1" applyAlignment="1">
      <alignment wrapText="1"/>
    </xf>
    <xf numFmtId="49" fontId="34" fillId="0" borderId="37" xfId="0" applyNumberFormat="1" applyFont="1" applyBorder="1"/>
    <xf numFmtId="49" fontId="35" fillId="0" borderId="38" xfId="0" applyNumberFormat="1" applyFont="1" applyBorder="1"/>
    <xf numFmtId="49" fontId="37" fillId="0" borderId="40" xfId="0" applyNumberFormat="1" applyFont="1" applyBorder="1"/>
    <xf numFmtId="49" fontId="38" fillId="32" borderId="41" xfId="0" applyNumberFormat="1" applyFont="1" applyFill="1" applyBorder="1"/>
    <xf numFmtId="49" fontId="39" fillId="0" borderId="42" xfId="0" applyNumberFormat="1" applyFont="1" applyBorder="1" applyAlignment="1">
      <alignment horizontal="left"/>
    </xf>
    <xf numFmtId="0" fontId="0" fillId="33" borderId="43" xfId="0" applyFill="1" applyBorder="1" applyAlignment="1">
      <alignment wrapText="1"/>
    </xf>
    <xf numFmtId="49" fontId="40" fillId="34" borderId="44" xfId="0" applyNumberFormat="1" applyFont="1" applyFill="1" applyBorder="1"/>
    <xf numFmtId="49" fontId="41" fillId="35" borderId="45" xfId="0" applyNumberFormat="1" applyFont="1" applyFill="1" applyBorder="1" applyAlignment="1">
      <alignment horizontal="left"/>
    </xf>
    <xf numFmtId="49" fontId="42" fillId="0" borderId="46" xfId="0" applyNumberFormat="1" applyFont="1" applyBorder="1"/>
    <xf numFmtId="49" fontId="43" fillId="36" borderId="47" xfId="0" applyNumberFormat="1" applyFont="1" applyFill="1" applyBorder="1"/>
    <xf numFmtId="49" fontId="44" fillId="0" borderId="48" xfId="0" applyNumberFormat="1" applyFont="1" applyBorder="1" applyAlignment="1">
      <alignment horizontal="left"/>
    </xf>
    <xf numFmtId="0" fontId="0" fillId="37" borderId="49" xfId="0" applyFill="1" applyBorder="1" applyAlignment="1">
      <alignment wrapText="1"/>
    </xf>
    <xf numFmtId="49" fontId="45" fillId="0" borderId="50" xfId="0" applyNumberFormat="1" applyFont="1" applyBorder="1"/>
    <xf numFmtId="49" fontId="46" fillId="0" borderId="51" xfId="0" applyNumberFormat="1" applyFont="1" applyBorder="1" applyAlignment="1">
      <alignment horizontal="center"/>
    </xf>
    <xf numFmtId="49" fontId="47" fillId="0" borderId="52" xfId="0" applyNumberFormat="1" applyFont="1" applyBorder="1" applyAlignment="1">
      <alignment horizontal="center"/>
    </xf>
    <xf numFmtId="49" fontId="48" fillId="0" borderId="53" xfId="0" applyNumberFormat="1" applyFont="1" applyBorder="1"/>
    <xf numFmtId="49" fontId="49" fillId="0" borderId="0" xfId="0" applyNumberFormat="1" applyFont="1"/>
    <xf numFmtId="49" fontId="50" fillId="0" borderId="54" xfId="0" applyNumberFormat="1" applyFont="1" applyBorder="1"/>
    <xf numFmtId="49" fontId="52" fillId="39" borderId="57" xfId="0" applyNumberFormat="1" applyFont="1" applyFill="1" applyBorder="1" applyAlignment="1">
      <alignment horizontal="center"/>
    </xf>
    <xf numFmtId="49" fontId="53" fillId="0" borderId="0" xfId="0" applyNumberFormat="1" applyFont="1" applyAlignment="1">
      <alignment horizontal="center"/>
    </xf>
    <xf numFmtId="49" fontId="54" fillId="0" borderId="58" xfId="0" applyNumberFormat="1" applyFont="1" applyBorder="1"/>
    <xf numFmtId="0" fontId="0" fillId="40" borderId="60" xfId="0" applyFill="1" applyBorder="1" applyAlignment="1">
      <alignment wrapText="1"/>
    </xf>
    <xf numFmtId="49" fontId="55" fillId="41" borderId="61" xfId="0" applyNumberFormat="1" applyFont="1" applyFill="1" applyBorder="1"/>
    <xf numFmtId="49" fontId="56" fillId="0" borderId="62" xfId="0" applyNumberFormat="1" applyFont="1" applyBorder="1"/>
    <xf numFmtId="49" fontId="57" fillId="0" borderId="63" xfId="0" applyNumberFormat="1" applyFont="1" applyBorder="1" applyAlignment="1">
      <alignment horizontal="left"/>
    </xf>
    <xf numFmtId="49" fontId="58" fillId="42" borderId="64" xfId="0" applyNumberFormat="1" applyFont="1" applyFill="1" applyBorder="1" applyAlignment="1">
      <alignment horizontal="left"/>
    </xf>
    <xf numFmtId="49" fontId="59" fillId="43" borderId="65" xfId="0" applyNumberFormat="1" applyFont="1" applyFill="1" applyBorder="1" applyAlignment="1">
      <alignment horizontal="left"/>
    </xf>
    <xf numFmtId="0" fontId="60" fillId="44" borderId="66" xfId="0" applyFont="1" applyFill="1" applyBorder="1" applyAlignment="1">
      <alignment wrapText="1"/>
    </xf>
    <xf numFmtId="49" fontId="61" fillId="0" borderId="67" xfId="0" applyNumberFormat="1" applyFont="1" applyBorder="1"/>
    <xf numFmtId="164" fontId="0" fillId="0" borderId="0" xfId="0" applyNumberFormat="1" applyAlignment="1">
      <alignment wrapText="1"/>
    </xf>
    <xf numFmtId="0" fontId="0" fillId="45" borderId="68" xfId="0" applyFill="1" applyBorder="1" applyAlignment="1">
      <alignment wrapText="1"/>
    </xf>
    <xf numFmtId="49" fontId="62" fillId="46" borderId="69" xfId="0" applyNumberFormat="1" applyFont="1" applyFill="1" applyBorder="1"/>
    <xf numFmtId="49" fontId="63" fillId="47" borderId="70" xfId="0" applyNumberFormat="1" applyFont="1" applyFill="1" applyBorder="1" applyAlignment="1">
      <alignment horizontal="left"/>
    </xf>
    <xf numFmtId="0" fontId="0" fillId="48" borderId="71" xfId="0" applyFill="1" applyBorder="1" applyAlignment="1">
      <alignment wrapText="1"/>
    </xf>
    <xf numFmtId="49" fontId="64" fillId="49" borderId="72" xfId="0" applyNumberFormat="1" applyFont="1" applyFill="1" applyBorder="1" applyAlignment="1">
      <alignment horizontal="left"/>
    </xf>
    <xf numFmtId="49" fontId="65" fillId="0" borderId="73" xfId="0" applyNumberFormat="1" applyFont="1" applyBorder="1"/>
    <xf numFmtId="49" fontId="66" fillId="0" borderId="74" xfId="0" applyNumberFormat="1" applyFont="1" applyBorder="1"/>
    <xf numFmtId="0" fontId="67" fillId="0" borderId="0" xfId="0" applyFont="1" applyAlignment="1">
      <alignment wrapText="1"/>
    </xf>
    <xf numFmtId="49" fontId="68" fillId="50" borderId="75" xfId="0" applyNumberFormat="1" applyFont="1" applyFill="1" applyBorder="1"/>
    <xf numFmtId="49" fontId="69" fillId="0" borderId="76" xfId="0" applyNumberFormat="1" applyFont="1" applyBorder="1" applyAlignment="1">
      <alignment horizontal="center"/>
    </xf>
    <xf numFmtId="49" fontId="70" fillId="0" borderId="77" xfId="0" applyNumberFormat="1" applyFont="1" applyBorder="1" applyAlignment="1">
      <alignment horizontal="left"/>
    </xf>
    <xf numFmtId="49" fontId="71" fillId="0" borderId="78" xfId="0" applyNumberFormat="1" applyFont="1" applyBorder="1"/>
    <xf numFmtId="49" fontId="73" fillId="0" borderId="79" xfId="0" applyNumberFormat="1" applyFont="1" applyBorder="1"/>
    <xf numFmtId="49" fontId="74" fillId="0" borderId="0" xfId="0" applyNumberFormat="1" applyFont="1"/>
    <xf numFmtId="49" fontId="76" fillId="53" borderId="81" xfId="0" applyNumberFormat="1" applyFont="1" applyFill="1" applyBorder="1" applyAlignment="1">
      <alignment horizontal="left"/>
    </xf>
    <xf numFmtId="49" fontId="77" fillId="0" borderId="8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6" fillId="23" borderId="0" xfId="0" applyFont="1" applyFill="1" applyAlignment="1">
      <alignment horizontal="center" wrapText="1"/>
    </xf>
    <xf numFmtId="49" fontId="49" fillId="0" borderId="0" xfId="0" applyNumberFormat="1" applyFont="1"/>
    <xf numFmtId="49" fontId="29" fillId="26" borderId="0" xfId="0" applyNumberFormat="1" applyFont="1" applyFill="1"/>
    <xf numFmtId="0" fontId="78" fillId="54" borderId="0" xfId="0" applyFont="1" applyFill="1" applyAlignment="1">
      <alignment wrapText="1"/>
    </xf>
    <xf numFmtId="49" fontId="72" fillId="51" borderId="0" xfId="0" applyNumberFormat="1" applyFont="1" applyFill="1"/>
    <xf numFmtId="49" fontId="75" fillId="52" borderId="80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9" fontId="25" fillId="22" borderId="26" xfId="0" applyNumberFormat="1" applyFont="1" applyFill="1" applyBorder="1"/>
    <xf numFmtId="49" fontId="36" fillId="0" borderId="39" xfId="0" applyNumberFormat="1" applyFont="1" applyBorder="1"/>
    <xf numFmtId="49" fontId="51" fillId="38" borderId="56" xfId="0" applyNumberFormat="1" applyFont="1" applyFill="1" applyBorder="1" applyAlignment="1">
      <alignment horizontal="center"/>
    </xf>
    <xf numFmtId="49" fontId="73" fillId="0" borderId="79" xfId="0" applyNumberFormat="1" applyFont="1" applyBorder="1"/>
    <xf numFmtId="0" fontId="10" fillId="14" borderId="11" xfId="0" applyFont="1" applyFill="1" applyBorder="1" applyAlignment="1">
      <alignment horizontal="center" wrapText="1"/>
    </xf>
    <xf numFmtId="49" fontId="5" fillId="6" borderId="5" xfId="0" applyNumberFormat="1" applyFont="1" applyFill="1" applyBorder="1" applyAlignment="1">
      <alignment horizontal="center"/>
    </xf>
    <xf numFmtId="49" fontId="28" fillId="0" borderId="32" xfId="0" applyNumberFormat="1" applyFont="1" applyBorder="1"/>
    <xf numFmtId="0" fontId="0" fillId="0" borderId="29" xfId="0" applyBorder="1" applyAlignment="1">
      <alignment wrapText="1"/>
    </xf>
    <xf numFmtId="0" fontId="0" fillId="24" borderId="28" xfId="0" applyFill="1" applyBorder="1" applyAlignment="1">
      <alignment wrapText="1"/>
    </xf>
    <xf numFmtId="0" fontId="0" fillId="9" borderId="0" xfId="0" applyFill="1" applyAlignment="1">
      <alignment wrapText="1"/>
    </xf>
    <xf numFmtId="0" fontId="24" fillId="0" borderId="0" xfId="0" applyFont="1" applyAlignment="1">
      <alignment wrapText="1"/>
    </xf>
    <xf numFmtId="0" fontId="0" fillId="3" borderId="0" xfId="0" applyFill="1" applyAlignment="1">
      <alignment wrapText="1"/>
    </xf>
    <xf numFmtId="49" fontId="1" fillId="0" borderId="0" xfId="0" applyNumberFormat="1" applyFont="1" applyAlignment="1">
      <alignment horizontal="left"/>
    </xf>
    <xf numFmtId="49" fontId="8" fillId="12" borderId="0" xfId="0" applyNumberFormat="1" applyFont="1" applyFill="1" applyAlignment="1">
      <alignment horizontal="center"/>
    </xf>
    <xf numFmtId="49" fontId="12" fillId="0" borderId="14" xfId="0" applyNumberFormat="1" applyFont="1" applyBorder="1"/>
    <xf numFmtId="0" fontId="0" fillId="0" borderId="59" xfId="0" applyBorder="1" applyAlignment="1">
      <alignment wrapText="1"/>
    </xf>
    <xf numFmtId="49" fontId="16" fillId="0" borderId="18" xfId="0" applyNumberFormat="1" applyFont="1" applyBorder="1"/>
    <xf numFmtId="0" fontId="0" fillId="0" borderId="5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409575</xdr:colOff>
      <xdr:row>58</xdr:row>
      <xdr:rowOff>123825</xdr:rowOff>
    </xdr:to>
    <xdr:sp macro="" textlink="">
      <xdr:nvSpPr>
        <xdr:cNvPr id="1035" name="Rectangle 1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409575</xdr:colOff>
      <xdr:row>58</xdr:row>
      <xdr:rowOff>123825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workbookViewId="0">
      <pane ySplit="10" topLeftCell="A11" activePane="bottomLeft" state="frozen"/>
      <selection pane="bottomLeft" activeCell="A11" sqref="A11"/>
    </sheetView>
  </sheetViews>
  <sheetFormatPr defaultColWidth="17.140625" defaultRowHeight="12.75" customHeight="1" x14ac:dyDescent="0.2"/>
  <cols>
    <col min="1" max="1" width="26.7109375" customWidth="1"/>
    <col min="2" max="2" width="19.5703125" customWidth="1"/>
    <col min="3" max="3" width="17.28515625" customWidth="1"/>
    <col min="4" max="4" width="10.42578125" customWidth="1"/>
    <col min="7" max="7" width="8.5703125" customWidth="1"/>
    <col min="8" max="8" width="54.140625" customWidth="1"/>
  </cols>
  <sheetData>
    <row r="1" spans="1:9" ht="12.75" customHeight="1" x14ac:dyDescent="0.2">
      <c r="A1" s="26" t="s">
        <v>0</v>
      </c>
      <c r="C1" s="83" t="s">
        <v>1</v>
      </c>
      <c r="D1" s="83"/>
      <c r="E1" s="83"/>
      <c r="F1" s="84" t="s">
        <v>2</v>
      </c>
      <c r="G1" s="84"/>
      <c r="H1" s="84"/>
    </row>
    <row r="2" spans="1:9" ht="12.75" customHeight="1" x14ac:dyDescent="0.2">
      <c r="A2" s="53" t="s">
        <v>3</v>
      </c>
      <c r="B2" s="85" t="s">
        <v>4</v>
      </c>
      <c r="C2" s="83"/>
      <c r="D2" s="85" t="s">
        <v>5</v>
      </c>
      <c r="E2" s="83"/>
      <c r="F2" s="83"/>
      <c r="G2" s="83"/>
      <c r="H2" s="83"/>
    </row>
    <row r="3" spans="1:9" ht="12.75" customHeight="1" x14ac:dyDescent="0.2">
      <c r="A3" s="53"/>
      <c r="B3" s="53"/>
      <c r="C3" s="53"/>
      <c r="D3" s="53"/>
      <c r="E3" s="53"/>
      <c r="F3" s="53"/>
      <c r="G3" s="53"/>
      <c r="H3" s="1"/>
    </row>
    <row r="4" spans="1:9" ht="12.75" customHeight="1" x14ac:dyDescent="0.2">
      <c r="A4" s="86" t="s">
        <v>6</v>
      </c>
      <c r="B4" s="87"/>
      <c r="C4" s="88"/>
      <c r="D4" s="88"/>
      <c r="E4" s="88"/>
      <c r="F4" s="88"/>
      <c r="G4" s="88"/>
      <c r="H4" s="88"/>
    </row>
    <row r="5" spans="1:9" ht="12.75" customHeight="1" x14ac:dyDescent="0.2">
      <c r="A5" s="52"/>
      <c r="B5" s="29"/>
      <c r="C5" s="79"/>
      <c r="D5" s="79"/>
      <c r="E5" s="79"/>
      <c r="F5" s="79"/>
      <c r="G5" s="53"/>
      <c r="H5" s="53"/>
    </row>
    <row r="6" spans="1:9" ht="12.75" customHeight="1" x14ac:dyDescent="0.2">
      <c r="A6" s="89" t="s">
        <v>7</v>
      </c>
      <c r="B6" s="90"/>
      <c r="C6" s="30" t="s">
        <v>8</v>
      </c>
      <c r="D6" s="39"/>
      <c r="E6" s="91" t="s">
        <v>9</v>
      </c>
      <c r="F6" s="92"/>
      <c r="G6" s="60"/>
      <c r="H6" s="33" t="s">
        <v>10</v>
      </c>
    </row>
    <row r="7" spans="1:9" ht="12.75" customHeight="1" x14ac:dyDescent="0.2">
      <c r="A7" s="55" t="s">
        <v>11</v>
      </c>
      <c r="B7" s="29"/>
      <c r="C7" s="3" t="s">
        <v>12</v>
      </c>
      <c r="D7" s="79"/>
      <c r="E7" s="93" t="s">
        <v>13</v>
      </c>
      <c r="F7" s="93"/>
      <c r="G7" s="94"/>
      <c r="H7" s="94"/>
    </row>
    <row r="8" spans="1:9" ht="12.75" customHeight="1" x14ac:dyDescent="0.2">
      <c r="A8" s="78"/>
      <c r="B8" s="95" t="s">
        <v>14</v>
      </c>
      <c r="C8" s="96"/>
      <c r="D8" s="96"/>
      <c r="E8" s="96"/>
      <c r="F8" s="96"/>
      <c r="G8" s="78"/>
      <c r="H8" s="39"/>
    </row>
    <row r="9" spans="1:9" ht="12.75" customHeight="1" x14ac:dyDescent="0.2">
      <c r="A9" s="97" t="s">
        <v>15</v>
      </c>
      <c r="B9" s="98"/>
      <c r="C9" s="82"/>
      <c r="D9" s="79"/>
      <c r="E9" s="79"/>
      <c r="F9" s="79"/>
      <c r="G9" s="79"/>
      <c r="H9" s="79"/>
    </row>
    <row r="10" spans="1:9" ht="12.75" customHeight="1" x14ac:dyDescent="0.2">
      <c r="A10" s="11" t="s">
        <v>16</v>
      </c>
      <c r="B10" s="11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 t="s">
        <v>23</v>
      </c>
      <c r="I10" s="31"/>
    </row>
    <row r="11" spans="1:9" ht="12.75" customHeight="1" x14ac:dyDescent="0.2">
      <c r="A11" s="5" t="s">
        <v>24</v>
      </c>
      <c r="B11" s="5" t="s">
        <v>25</v>
      </c>
      <c r="C11" s="5" t="s">
        <v>26</v>
      </c>
      <c r="D11" s="5" t="s">
        <v>27</v>
      </c>
      <c r="E11" s="5" t="s">
        <v>28</v>
      </c>
      <c r="F11" s="5" t="s">
        <v>29</v>
      </c>
      <c r="G11" s="5"/>
      <c r="H11" s="69" t="s">
        <v>30</v>
      </c>
      <c r="I11" s="31"/>
    </row>
    <row r="12" spans="1:9" ht="12.75" customHeight="1" x14ac:dyDescent="0.2">
      <c r="A12" s="5" t="s">
        <v>31</v>
      </c>
      <c r="B12" s="5" t="s">
        <v>25</v>
      </c>
      <c r="C12" s="5" t="s">
        <v>26</v>
      </c>
      <c r="D12" s="5" t="s">
        <v>27</v>
      </c>
      <c r="E12" s="5" t="s">
        <v>32</v>
      </c>
      <c r="F12" s="5" t="s">
        <v>33</v>
      </c>
      <c r="G12" s="5"/>
      <c r="H12" s="69" t="s">
        <v>34</v>
      </c>
      <c r="I12" s="31"/>
    </row>
    <row r="13" spans="1:9" ht="12.75" customHeight="1" x14ac:dyDescent="0.2">
      <c r="A13" s="6" t="s">
        <v>35</v>
      </c>
      <c r="B13" s="6" t="str">
        <f>"024D"</f>
        <v>024D</v>
      </c>
      <c r="C13" s="6" t="str">
        <f>"010202450000"</f>
        <v>010202450000</v>
      </c>
      <c r="D13" s="6" t="str">
        <f>"2008"</f>
        <v>2008</v>
      </c>
      <c r="E13" s="6" t="str">
        <f>"000100020000"</f>
        <v>000100020000</v>
      </c>
      <c r="F13" s="6" t="s">
        <v>36</v>
      </c>
      <c r="G13" s="6"/>
      <c r="H13" s="6" t="s">
        <v>37</v>
      </c>
      <c r="I13" s="31"/>
    </row>
    <row r="14" spans="1:9" ht="12.75" customHeight="1" x14ac:dyDescent="0.2">
      <c r="A14" s="6" t="s">
        <v>38</v>
      </c>
      <c r="B14" s="6" t="str">
        <f>"002D"</f>
        <v>002D</v>
      </c>
      <c r="C14" s="6" t="str">
        <f>"010082250000"</f>
        <v>010082250000</v>
      </c>
      <c r="D14" s="6" t="str">
        <f>"140C"</f>
        <v>140C</v>
      </c>
      <c r="E14" s="6" t="str">
        <f>"001000010000"</f>
        <v>001000010000</v>
      </c>
      <c r="F14" s="6" t="s">
        <v>39</v>
      </c>
      <c r="G14" s="6"/>
      <c r="H14" s="6" t="s">
        <v>40</v>
      </c>
      <c r="I14" s="31"/>
    </row>
    <row r="15" spans="1:9" ht="12.75" customHeight="1" x14ac:dyDescent="0.2">
      <c r="A15" s="6" t="s">
        <v>41</v>
      </c>
      <c r="B15" s="6" t="s">
        <v>42</v>
      </c>
      <c r="C15" s="48" t="str">
        <f>"010002AA0000"</f>
        <v>010002AA0000</v>
      </c>
      <c r="D15" s="48" t="str">
        <f>"1010"</f>
        <v>1010</v>
      </c>
      <c r="E15" s="48"/>
      <c r="F15" s="6" t="s">
        <v>43</v>
      </c>
      <c r="G15" s="6" t="s">
        <v>44</v>
      </c>
      <c r="H15" s="6" t="s">
        <v>45</v>
      </c>
      <c r="I15" s="31"/>
    </row>
    <row r="16" spans="1:9" ht="12.75" customHeight="1" x14ac:dyDescent="0.2">
      <c r="A16" s="6" t="s">
        <v>41</v>
      </c>
      <c r="B16" s="6" t="s">
        <v>42</v>
      </c>
      <c r="C16" s="48" t="str">
        <f>"010002AA0000"</f>
        <v>010002AA0000</v>
      </c>
      <c r="D16" s="48" t="str">
        <f>"2010"</f>
        <v>2010</v>
      </c>
      <c r="E16" s="48"/>
      <c r="F16" s="6" t="s">
        <v>46</v>
      </c>
      <c r="G16" s="6" t="s">
        <v>44</v>
      </c>
      <c r="H16" s="6" t="s">
        <v>45</v>
      </c>
      <c r="I16" s="31"/>
    </row>
    <row r="17" spans="1:9" ht="12.75" customHeight="1" x14ac:dyDescent="0.2">
      <c r="A17" s="6" t="s">
        <v>41</v>
      </c>
      <c r="B17" s="6" t="s">
        <v>42</v>
      </c>
      <c r="C17" s="48" t="str">
        <f>"010002AA0000"</f>
        <v>010002AA0000</v>
      </c>
      <c r="D17" s="48" t="str">
        <f>"3010"</f>
        <v>3010</v>
      </c>
      <c r="E17" s="48"/>
      <c r="F17" s="6" t="s">
        <v>47</v>
      </c>
      <c r="G17" s="6" t="s">
        <v>44</v>
      </c>
      <c r="H17" s="6" t="s">
        <v>45</v>
      </c>
      <c r="I17" s="31"/>
    </row>
    <row r="18" spans="1:9" ht="12.75" customHeight="1" x14ac:dyDescent="0.2">
      <c r="A18" s="6" t="s">
        <v>41</v>
      </c>
      <c r="B18" s="6" t="s">
        <v>42</v>
      </c>
      <c r="C18" s="48" t="str">
        <f>"010002AA0000"</f>
        <v>010002AA0000</v>
      </c>
      <c r="D18" s="48" t="str">
        <f>"4010"</f>
        <v>4010</v>
      </c>
      <c r="E18" s="48"/>
      <c r="F18" s="6" t="s">
        <v>48</v>
      </c>
      <c r="G18" s="6" t="s">
        <v>44</v>
      </c>
      <c r="H18" s="6" t="s">
        <v>45</v>
      </c>
      <c r="I18" s="31"/>
    </row>
    <row r="19" spans="1:9" ht="12.75" customHeight="1" x14ac:dyDescent="0.2">
      <c r="A19" s="6" t="s">
        <v>49</v>
      </c>
      <c r="B19" s="6" t="s">
        <v>50</v>
      </c>
      <c r="C19" s="6" t="str">
        <f>"010102C40000"</f>
        <v>010102C40000</v>
      </c>
      <c r="D19" s="6" t="str">
        <f>"1010"</f>
        <v>1010</v>
      </c>
      <c r="E19" s="6" t="str">
        <f>"006400800000"</f>
        <v>006400800000</v>
      </c>
      <c r="F19" s="6" t="str">
        <f>"Rpm"</f>
        <v>Rpm</v>
      </c>
      <c r="G19" s="6"/>
      <c r="H19" s="6" t="s">
        <v>51</v>
      </c>
      <c r="I19" s="31"/>
    </row>
    <row r="20" spans="1:9" ht="12.75" customHeight="1" x14ac:dyDescent="0.2">
      <c r="A20" s="6" t="s">
        <v>52</v>
      </c>
      <c r="B20" s="6" t="str">
        <f>"07E2"</f>
        <v>07E2</v>
      </c>
      <c r="C20" s="6" t="str">
        <f>"044105050000"</f>
        <v>044105050000</v>
      </c>
      <c r="D20" s="6" t="str">
        <f>"2808"</f>
        <v>2808</v>
      </c>
      <c r="E20" s="48" t="str">
        <f>"000100010000"</f>
        <v>000100010000</v>
      </c>
      <c r="F20" s="48" t="s">
        <v>53</v>
      </c>
      <c r="G20" s="48" t="s">
        <v>54</v>
      </c>
      <c r="H20" s="48" t="s">
        <v>55</v>
      </c>
      <c r="I20" s="31"/>
    </row>
    <row r="21" spans="1:9" ht="12.75" customHeight="1" x14ac:dyDescent="0.2">
      <c r="A21" s="6" t="s">
        <v>56</v>
      </c>
      <c r="B21" s="6" t="str">
        <f>"07E2"</f>
        <v>07E2</v>
      </c>
      <c r="C21" s="6" t="str">
        <f>"0441050F0000"</f>
        <v>0441050F0000</v>
      </c>
      <c r="D21" s="6" t="str">
        <f>"2808"</f>
        <v>2808</v>
      </c>
      <c r="E21" s="48" t="str">
        <f>"000100010000"</f>
        <v>000100010000</v>
      </c>
      <c r="F21" s="48" t="s">
        <v>57</v>
      </c>
      <c r="G21" s="48" t="s">
        <v>54</v>
      </c>
      <c r="H21" s="48" t="s">
        <v>58</v>
      </c>
      <c r="I21" s="31"/>
    </row>
    <row r="22" spans="1:9" ht="12.75" customHeight="1" x14ac:dyDescent="0.2">
      <c r="A22" s="6" t="s">
        <v>59</v>
      </c>
      <c r="B22" s="6" t="str">
        <f>"07E2"</f>
        <v>07E2</v>
      </c>
      <c r="C22" s="6" t="str">
        <f>"044105100000"</f>
        <v>044105100000</v>
      </c>
      <c r="D22" s="6" t="str">
        <f>"2810"</f>
        <v>2810</v>
      </c>
      <c r="E22" s="48" t="str">
        <f>"00010001FFEE"</f>
        <v>00010001FFEE</v>
      </c>
      <c r="F22" s="48" t="s">
        <v>60</v>
      </c>
      <c r="G22" s="48" t="s">
        <v>54</v>
      </c>
      <c r="H22" s="48" t="s">
        <v>61</v>
      </c>
      <c r="I22" s="31"/>
    </row>
    <row r="23" spans="1:9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31"/>
    </row>
    <row r="24" spans="1:9" ht="12.75" customHeight="1" x14ac:dyDescent="0.2">
      <c r="A24" s="27" t="s">
        <v>62</v>
      </c>
      <c r="B24" s="27" t="str">
        <f>"07E2217D"</f>
        <v>07E2217D</v>
      </c>
      <c r="C24" s="27" t="str">
        <f>"0461057D0000"</f>
        <v>0461057D0000</v>
      </c>
      <c r="D24" s="27" t="str">
        <f>"3808"</f>
        <v>3808</v>
      </c>
      <c r="E24" s="27" t="str">
        <f>"003200010000"</f>
        <v>003200010000</v>
      </c>
      <c r="F24" s="27" t="s">
        <v>63</v>
      </c>
      <c r="G24" s="27"/>
      <c r="H24" s="27" t="s">
        <v>64</v>
      </c>
      <c r="I24" s="31"/>
    </row>
    <row r="25" spans="1:9" ht="12.75" customHeight="1" x14ac:dyDescent="0.2">
      <c r="A25" s="27" t="s">
        <v>65</v>
      </c>
      <c r="B25" s="27" t="s">
        <v>66</v>
      </c>
      <c r="C25" s="27" t="str">
        <f>"0461858A0000"</f>
        <v>0461858A0000</v>
      </c>
      <c r="D25" s="27" t="str">
        <f>"2810"</f>
        <v>2810</v>
      </c>
      <c r="E25" s="27" t="str">
        <f>"0001000AF334"</f>
        <v>0001000AF334</v>
      </c>
      <c r="F25" s="27" t="s">
        <v>67</v>
      </c>
      <c r="G25" s="27"/>
      <c r="H25" s="15" t="s">
        <v>68</v>
      </c>
      <c r="I25" s="31"/>
    </row>
    <row r="26" spans="1:9" ht="12.75" customHeight="1" x14ac:dyDescent="0.2">
      <c r="A26" s="27" t="s">
        <v>69</v>
      </c>
      <c r="B26" s="7" t="str">
        <f>"07E22198"</f>
        <v>07E22198</v>
      </c>
      <c r="C26" s="27" t="str">
        <f>"056186980000"</f>
        <v>056186980000</v>
      </c>
      <c r="D26" s="27" t="str">
        <f>"4808"</f>
        <v>4808</v>
      </c>
      <c r="E26" s="27" t="str">
        <f>"000A0002FBC7"</f>
        <v>000A0002FBC7</v>
      </c>
      <c r="F26" s="27" t="s">
        <v>70</v>
      </c>
      <c r="G26" s="27"/>
      <c r="H26" s="27" t="s">
        <v>71</v>
      </c>
      <c r="I26" s="31"/>
    </row>
    <row r="27" spans="1:9" ht="12.75" customHeight="1" x14ac:dyDescent="0.2">
      <c r="A27" s="27" t="s">
        <v>72</v>
      </c>
      <c r="B27" s="70" t="str">
        <f>"07E2219B"</f>
        <v>07E2219B</v>
      </c>
      <c r="C27" s="27" t="str">
        <f>"0461059B0000"</f>
        <v>0461059B0000</v>
      </c>
      <c r="D27" s="27" t="str">
        <f>"3008"</f>
        <v>3008</v>
      </c>
      <c r="E27" s="27" t="str">
        <f>"000100010000"</f>
        <v>000100010000</v>
      </c>
      <c r="F27" s="27" t="s">
        <v>73</v>
      </c>
      <c r="G27" s="27"/>
      <c r="H27" s="27" t="s">
        <v>74</v>
      </c>
      <c r="I27" s="31"/>
    </row>
    <row r="28" spans="1:9" ht="12.75" customHeight="1" x14ac:dyDescent="0.2">
      <c r="A28" s="27" t="s">
        <v>75</v>
      </c>
      <c r="B28" s="7" t="str">
        <f>"07E22198"</f>
        <v>07E22198</v>
      </c>
      <c r="C28" s="27" t="str">
        <f>"056186980000"</f>
        <v>056186980000</v>
      </c>
      <c r="D28" s="27" t="str">
        <f>"4008"</f>
        <v>4008</v>
      </c>
      <c r="E28" s="27" t="str">
        <f>"000A0002FF37"</f>
        <v>000A0002FF37</v>
      </c>
      <c r="F28" s="27" t="s">
        <v>76</v>
      </c>
      <c r="G28" s="27"/>
      <c r="H28" s="27" t="s">
        <v>77</v>
      </c>
      <c r="I28" s="31"/>
    </row>
    <row r="29" spans="1:9" ht="12.75" customHeight="1" x14ac:dyDescent="0.2">
      <c r="A29" s="27" t="s">
        <v>78</v>
      </c>
      <c r="B29" s="7" t="str">
        <f t="shared" ref="B29:B42" si="0">"07E22195"</f>
        <v>07E22195</v>
      </c>
      <c r="C29" s="27" t="str">
        <f>"02EA05610695"</f>
        <v>02EA05610695</v>
      </c>
      <c r="D29" s="27" t="str">
        <f>"3008"</f>
        <v>3008</v>
      </c>
      <c r="E29" s="27" t="str">
        <f t="shared" ref="E29:E42" si="1">"000100010000"</f>
        <v>000100010000</v>
      </c>
      <c r="F29" s="27" t="s">
        <v>79</v>
      </c>
      <c r="G29" s="27"/>
      <c r="H29" s="27" t="s">
        <v>80</v>
      </c>
      <c r="I29" s="31"/>
    </row>
    <row r="30" spans="1:9" ht="12.75" customHeight="1" x14ac:dyDescent="0.2">
      <c r="A30" s="27" t="s">
        <v>81</v>
      </c>
      <c r="B30" s="7" t="str">
        <f t="shared" si="0"/>
        <v>07E22195</v>
      </c>
      <c r="C30" s="27" t="str">
        <f>"02EA05610695"</f>
        <v>02EA05610695</v>
      </c>
      <c r="D30" s="27" t="str">
        <f>"3808"</f>
        <v>3808</v>
      </c>
      <c r="E30" s="27" t="str">
        <f t="shared" si="1"/>
        <v>000100010000</v>
      </c>
      <c r="F30" s="27" t="s">
        <v>82</v>
      </c>
      <c r="G30" s="27"/>
      <c r="H30" s="27" t="s">
        <v>80</v>
      </c>
      <c r="I30" s="31"/>
    </row>
    <row r="31" spans="1:9" ht="12.75" customHeight="1" x14ac:dyDescent="0.2">
      <c r="A31" s="27" t="s">
        <v>83</v>
      </c>
      <c r="B31" s="7" t="str">
        <f t="shared" si="0"/>
        <v>07E22195</v>
      </c>
      <c r="C31" s="27" t="str">
        <f>"02EA05610695"</f>
        <v>02EA05610695</v>
      </c>
      <c r="D31" s="27" t="str">
        <f>"4008"</f>
        <v>4008</v>
      </c>
      <c r="E31" s="27" t="str">
        <f t="shared" si="1"/>
        <v>000100010000</v>
      </c>
      <c r="F31" s="27" t="s">
        <v>84</v>
      </c>
      <c r="G31" s="27"/>
      <c r="H31" s="27" t="s">
        <v>80</v>
      </c>
      <c r="I31" s="31"/>
    </row>
    <row r="32" spans="1:9" ht="12.75" customHeight="1" x14ac:dyDescent="0.2">
      <c r="A32" s="27" t="s">
        <v>85</v>
      </c>
      <c r="B32" s="7" t="str">
        <f t="shared" si="0"/>
        <v>07E22195</v>
      </c>
      <c r="C32" s="27" t="str">
        <f>"02EA05610695"</f>
        <v>02EA05610695</v>
      </c>
      <c r="D32" s="27" t="str">
        <f>"4808"</f>
        <v>4808</v>
      </c>
      <c r="E32" s="27" t="str">
        <f t="shared" si="1"/>
        <v>000100010000</v>
      </c>
      <c r="F32" s="27" t="s">
        <v>86</v>
      </c>
      <c r="G32" s="27"/>
      <c r="H32" s="27" t="s">
        <v>80</v>
      </c>
      <c r="I32" s="31"/>
    </row>
    <row r="33" spans="1:9" ht="12.75" customHeight="1" x14ac:dyDescent="0.2">
      <c r="A33" s="27" t="s">
        <v>87</v>
      </c>
      <c r="B33" s="7" t="str">
        <f t="shared" si="0"/>
        <v>07E22195</v>
      </c>
      <c r="C33" s="27" t="str">
        <f t="shared" ref="C33:C39" si="2">"010702EA0321"</f>
        <v>010702EA0321</v>
      </c>
      <c r="D33" s="27" t="str">
        <f>"1808"</f>
        <v>1808</v>
      </c>
      <c r="E33" s="27" t="str">
        <f t="shared" si="1"/>
        <v>000100010000</v>
      </c>
      <c r="F33" s="27" t="s">
        <v>88</v>
      </c>
      <c r="G33" s="27"/>
      <c r="H33" s="27" t="s">
        <v>80</v>
      </c>
      <c r="I33" s="31"/>
    </row>
    <row r="34" spans="1:9" ht="12.75" customHeight="1" x14ac:dyDescent="0.2">
      <c r="A34" s="27" t="s">
        <v>89</v>
      </c>
      <c r="B34" s="7" t="str">
        <f t="shared" si="0"/>
        <v>07E22195</v>
      </c>
      <c r="C34" s="27" t="str">
        <f t="shared" si="2"/>
        <v>010702EA0321</v>
      </c>
      <c r="D34" s="27" t="str">
        <f>"2008"</f>
        <v>2008</v>
      </c>
      <c r="E34" s="27" t="str">
        <f t="shared" si="1"/>
        <v>000100010000</v>
      </c>
      <c r="F34" s="27" t="s">
        <v>90</v>
      </c>
      <c r="G34" s="27"/>
      <c r="H34" s="27" t="s">
        <v>80</v>
      </c>
      <c r="I34" s="31"/>
    </row>
    <row r="35" spans="1:9" ht="12.75" customHeight="1" x14ac:dyDescent="0.2">
      <c r="A35" s="27" t="s">
        <v>91</v>
      </c>
      <c r="B35" s="7" t="str">
        <f t="shared" si="0"/>
        <v>07E22195</v>
      </c>
      <c r="C35" s="27" t="str">
        <f t="shared" si="2"/>
        <v>010702EA0321</v>
      </c>
      <c r="D35" s="27" t="str">
        <f>"2808"</f>
        <v>2808</v>
      </c>
      <c r="E35" s="27" t="str">
        <f t="shared" si="1"/>
        <v>000100010000</v>
      </c>
      <c r="F35" s="27" t="s">
        <v>92</v>
      </c>
      <c r="G35" s="27"/>
      <c r="H35" s="27" t="s">
        <v>80</v>
      </c>
      <c r="I35" s="31"/>
    </row>
    <row r="36" spans="1:9" ht="12.75" customHeight="1" x14ac:dyDescent="0.2">
      <c r="A36" s="27" t="s">
        <v>93</v>
      </c>
      <c r="B36" s="7" t="str">
        <f t="shared" si="0"/>
        <v>07E22195</v>
      </c>
      <c r="C36" s="27" t="str">
        <f t="shared" si="2"/>
        <v>010702EA0321</v>
      </c>
      <c r="D36" s="27" t="str">
        <f>"3008"</f>
        <v>3008</v>
      </c>
      <c r="E36" s="27" t="str">
        <f t="shared" si="1"/>
        <v>000100010000</v>
      </c>
      <c r="F36" s="27" t="s">
        <v>94</v>
      </c>
      <c r="G36" s="27"/>
      <c r="H36" s="27" t="s">
        <v>80</v>
      </c>
      <c r="I36" s="31"/>
    </row>
    <row r="37" spans="1:9" x14ac:dyDescent="0.2">
      <c r="A37" s="27" t="s">
        <v>95</v>
      </c>
      <c r="B37" s="7" t="str">
        <f t="shared" si="0"/>
        <v>07E22195</v>
      </c>
      <c r="C37" s="27" t="str">
        <f t="shared" si="2"/>
        <v>010702EA0321</v>
      </c>
      <c r="D37" s="27" t="str">
        <f>"3808"</f>
        <v>3808</v>
      </c>
      <c r="E37" s="27" t="str">
        <f t="shared" si="1"/>
        <v>000100010000</v>
      </c>
      <c r="F37" s="27" t="s">
        <v>96</v>
      </c>
      <c r="G37" s="27"/>
      <c r="H37" s="27" t="s">
        <v>80</v>
      </c>
      <c r="I37" s="31"/>
    </row>
    <row r="38" spans="1:9" x14ac:dyDescent="0.2">
      <c r="A38" s="27" t="s">
        <v>97</v>
      </c>
      <c r="B38" s="7" t="str">
        <f t="shared" si="0"/>
        <v>07E22195</v>
      </c>
      <c r="C38" s="27" t="str">
        <f t="shared" si="2"/>
        <v>010702EA0321</v>
      </c>
      <c r="D38" s="27" t="str">
        <f>"4008"</f>
        <v>4008</v>
      </c>
      <c r="E38" s="27" t="str">
        <f t="shared" si="1"/>
        <v>000100010000</v>
      </c>
      <c r="F38" s="27" t="s">
        <v>98</v>
      </c>
      <c r="G38" s="27"/>
      <c r="H38" s="27" t="s">
        <v>80</v>
      </c>
      <c r="I38" s="31"/>
    </row>
    <row r="39" spans="1:9" x14ac:dyDescent="0.2">
      <c r="A39" s="27" t="s">
        <v>99</v>
      </c>
      <c r="B39" s="7" t="str">
        <f t="shared" si="0"/>
        <v>07E22195</v>
      </c>
      <c r="C39" s="27" t="str">
        <f t="shared" si="2"/>
        <v>010702EA0321</v>
      </c>
      <c r="D39" s="27" t="str">
        <f>"4808"</f>
        <v>4808</v>
      </c>
      <c r="E39" s="27" t="str">
        <f t="shared" si="1"/>
        <v>000100010000</v>
      </c>
      <c r="F39" s="27" t="s">
        <v>100</v>
      </c>
      <c r="G39" s="27"/>
      <c r="H39" s="27" t="s">
        <v>80</v>
      </c>
      <c r="I39" s="31"/>
    </row>
    <row r="40" spans="1:9" x14ac:dyDescent="0.2">
      <c r="A40" s="27" t="s">
        <v>101</v>
      </c>
      <c r="B40" s="7" t="str">
        <f t="shared" si="0"/>
        <v>07E22195</v>
      </c>
      <c r="C40" s="27" t="str">
        <f>"010702EA0322"</f>
        <v>010702EA0322</v>
      </c>
      <c r="D40" s="27" t="str">
        <f>"1808"</f>
        <v>1808</v>
      </c>
      <c r="E40" s="27" t="str">
        <f t="shared" si="1"/>
        <v>000100010000</v>
      </c>
      <c r="F40" s="27" t="s">
        <v>102</v>
      </c>
      <c r="G40" s="27"/>
      <c r="H40" s="27" t="s">
        <v>80</v>
      </c>
      <c r="I40" s="31"/>
    </row>
    <row r="41" spans="1:9" x14ac:dyDescent="0.2">
      <c r="A41" s="27" t="s">
        <v>103</v>
      </c>
      <c r="B41" s="7" t="str">
        <f t="shared" si="0"/>
        <v>07E22195</v>
      </c>
      <c r="C41" s="27" t="str">
        <f>"010702EA0322"</f>
        <v>010702EA0322</v>
      </c>
      <c r="D41" s="27" t="str">
        <f>"2008"</f>
        <v>2008</v>
      </c>
      <c r="E41" s="27" t="str">
        <f t="shared" si="1"/>
        <v>000100010000</v>
      </c>
      <c r="F41" s="27" t="s">
        <v>104</v>
      </c>
      <c r="G41" s="27"/>
      <c r="H41" s="27" t="s">
        <v>80</v>
      </c>
      <c r="I41" s="31"/>
    </row>
    <row r="42" spans="1:9" x14ac:dyDescent="0.2">
      <c r="A42" s="27" t="s">
        <v>105</v>
      </c>
      <c r="B42" s="7" t="str">
        <f t="shared" si="0"/>
        <v>07E22195</v>
      </c>
      <c r="C42" s="27" t="str">
        <f>"010702EA0322"</f>
        <v>010702EA0322</v>
      </c>
      <c r="D42" s="27" t="str">
        <f>"2808"</f>
        <v>2808</v>
      </c>
      <c r="E42" s="27" t="str">
        <f t="shared" si="1"/>
        <v>000100010000</v>
      </c>
      <c r="F42" s="27" t="s">
        <v>106</v>
      </c>
      <c r="G42" s="27"/>
      <c r="H42" s="27" t="s">
        <v>80</v>
      </c>
      <c r="I42" s="31"/>
    </row>
    <row r="43" spans="1:9" x14ac:dyDescent="0.2">
      <c r="A43" s="70" t="s">
        <v>107</v>
      </c>
      <c r="B43" s="7" t="str">
        <f t="shared" ref="B43:B50" si="3">"07E22187"</f>
        <v>07E22187</v>
      </c>
      <c r="C43" s="70" t="str">
        <f>"02EA05610687"</f>
        <v>02EA05610687</v>
      </c>
      <c r="D43" s="70" t="str">
        <f>"4010"</f>
        <v>4010</v>
      </c>
      <c r="E43" s="70" t="str">
        <f>"00010100FFCE"</f>
        <v>00010100FFCE</v>
      </c>
      <c r="F43" s="70" t="s">
        <v>108</v>
      </c>
      <c r="G43" s="70"/>
      <c r="H43" s="70" t="s">
        <v>109</v>
      </c>
      <c r="I43" s="31"/>
    </row>
    <row r="44" spans="1:9" x14ac:dyDescent="0.2">
      <c r="A44" s="70" t="s">
        <v>110</v>
      </c>
      <c r="B44" s="7" t="str">
        <f t="shared" si="3"/>
        <v>07E22187</v>
      </c>
      <c r="C44" s="70" t="str">
        <f>"02EA05610687"</f>
        <v>02EA05610687</v>
      </c>
      <c r="D44" s="70" t="str">
        <f>"4010"</f>
        <v>4010</v>
      </c>
      <c r="E44" s="70" t="str">
        <f>"00090500FFC6"</f>
        <v>00090500FFC6</v>
      </c>
      <c r="F44" s="70" t="s">
        <v>108</v>
      </c>
      <c r="G44" s="70"/>
      <c r="H44" s="70" t="s">
        <v>111</v>
      </c>
      <c r="I44" s="31"/>
    </row>
    <row r="45" spans="1:9" x14ac:dyDescent="0.2">
      <c r="A45" s="70" t="s">
        <v>112</v>
      </c>
      <c r="B45" s="7" t="str">
        <f t="shared" si="3"/>
        <v>07E22187</v>
      </c>
      <c r="C45" s="70" t="str">
        <f>"010702EA0321"</f>
        <v>010702EA0321</v>
      </c>
      <c r="D45" s="70" t="str">
        <f>"1810"</f>
        <v>1810</v>
      </c>
      <c r="E45" s="70" t="str">
        <f>"00010100FFCE"</f>
        <v>00010100FFCE</v>
      </c>
      <c r="F45" s="70" t="s">
        <v>113</v>
      </c>
      <c r="G45" s="70"/>
      <c r="H45" s="58" t="s">
        <v>114</v>
      </c>
      <c r="I45" s="31"/>
    </row>
    <row r="46" spans="1:9" x14ac:dyDescent="0.2">
      <c r="A46" s="70" t="s">
        <v>115</v>
      </c>
      <c r="B46" s="7" t="str">
        <f t="shared" si="3"/>
        <v>07E22187</v>
      </c>
      <c r="C46" s="70" t="str">
        <f>"010702EA0321"</f>
        <v>010702EA0321</v>
      </c>
      <c r="D46" s="70" t="str">
        <f>"1810"</f>
        <v>1810</v>
      </c>
      <c r="E46" s="70" t="str">
        <f>"00090500FFC6"</f>
        <v>00090500FFC6</v>
      </c>
      <c r="F46" s="70" t="s">
        <v>113</v>
      </c>
      <c r="G46" s="70"/>
      <c r="H46" s="58" t="s">
        <v>116</v>
      </c>
      <c r="I46" s="31"/>
    </row>
    <row r="47" spans="1:9" x14ac:dyDescent="0.2">
      <c r="A47" s="70" t="s">
        <v>117</v>
      </c>
      <c r="B47" s="7" t="str">
        <f t="shared" si="3"/>
        <v>07E22187</v>
      </c>
      <c r="C47" s="70" t="str">
        <f>"010702EA0321"</f>
        <v>010702EA0321</v>
      </c>
      <c r="D47" s="70" t="str">
        <f>"2810"</f>
        <v>2810</v>
      </c>
      <c r="E47" s="70" t="str">
        <f>"00010100FFCE"</f>
        <v>00010100FFCE</v>
      </c>
      <c r="F47" s="70" t="s">
        <v>118</v>
      </c>
      <c r="G47" s="70"/>
      <c r="H47" s="58" t="s">
        <v>119</v>
      </c>
      <c r="I47" s="31"/>
    </row>
    <row r="48" spans="1:9" x14ac:dyDescent="0.2">
      <c r="A48" s="70" t="s">
        <v>120</v>
      </c>
      <c r="B48" s="7" t="str">
        <f t="shared" si="3"/>
        <v>07E22187</v>
      </c>
      <c r="C48" s="70" t="str">
        <f>"010702EA0321"</f>
        <v>010702EA0321</v>
      </c>
      <c r="D48" s="70" t="str">
        <f>"2810"</f>
        <v>2810</v>
      </c>
      <c r="E48" s="70" t="str">
        <f>"00090500FFC6"</f>
        <v>00090500FFC6</v>
      </c>
      <c r="F48" s="70" t="s">
        <v>118</v>
      </c>
      <c r="G48" s="70"/>
      <c r="H48" s="58" t="s">
        <v>121</v>
      </c>
      <c r="I48" s="31"/>
    </row>
    <row r="49" spans="1:9" x14ac:dyDescent="0.2">
      <c r="A49" s="70" t="s">
        <v>122</v>
      </c>
      <c r="B49" s="7" t="str">
        <f t="shared" si="3"/>
        <v>07E22187</v>
      </c>
      <c r="C49" s="70" t="str">
        <f>"02EA05610687"</f>
        <v>02EA05610687</v>
      </c>
      <c r="D49" s="70" t="str">
        <f>"3010"</f>
        <v>3010</v>
      </c>
      <c r="E49" s="70" t="str">
        <f>"00010100FFCE"</f>
        <v>00010100FFCE</v>
      </c>
      <c r="F49" s="70" t="s">
        <v>123</v>
      </c>
      <c r="G49" s="70"/>
      <c r="H49" s="70" t="s">
        <v>124</v>
      </c>
      <c r="I49" s="31"/>
    </row>
    <row r="50" spans="1:9" x14ac:dyDescent="0.2">
      <c r="A50" s="70" t="s">
        <v>125</v>
      </c>
      <c r="B50" s="7" t="str">
        <f t="shared" si="3"/>
        <v>07E22187</v>
      </c>
      <c r="C50" s="70" t="str">
        <f>"02EA05610687"</f>
        <v>02EA05610687</v>
      </c>
      <c r="D50" s="70" t="str">
        <f>"3010"</f>
        <v>3010</v>
      </c>
      <c r="E50" s="70" t="str">
        <f>"00090500FFC6"</f>
        <v>00090500FFC6</v>
      </c>
      <c r="F50" s="70" t="s">
        <v>123</v>
      </c>
      <c r="G50" s="70"/>
      <c r="H50" s="70" t="s">
        <v>126</v>
      </c>
      <c r="I50" s="31"/>
    </row>
    <row r="51" spans="1:9" x14ac:dyDescent="0.2">
      <c r="A51" s="70" t="s">
        <v>127</v>
      </c>
      <c r="B51" s="7" t="str">
        <f>"07E22174"</f>
        <v>07E22174</v>
      </c>
      <c r="C51" s="70" t="str">
        <f>"010702EA0321"</f>
        <v>010702EA0321</v>
      </c>
      <c r="D51" s="70" t="str">
        <f>"2010"</f>
        <v>2010</v>
      </c>
      <c r="E51" s="70" t="str">
        <f>"000100020000"</f>
        <v>000100020000</v>
      </c>
      <c r="F51" s="70" t="s">
        <v>128</v>
      </c>
      <c r="G51" s="70"/>
      <c r="H51" s="70" t="s">
        <v>129</v>
      </c>
      <c r="I51" s="31"/>
    </row>
    <row r="52" spans="1:9" x14ac:dyDescent="0.2">
      <c r="A52" s="27" t="s">
        <v>130</v>
      </c>
      <c r="B52" s="7" t="str">
        <f t="shared" ref="B52:B67" si="4">"07E22181"</f>
        <v>07E22181</v>
      </c>
      <c r="C52" s="27" t="str">
        <f>"02EA05610681"</f>
        <v>02EA05610681</v>
      </c>
      <c r="D52" s="27" t="str">
        <f>"3010"</f>
        <v>3010</v>
      </c>
      <c r="E52" s="27" t="str">
        <f t="shared" ref="E52:E67" si="5">"000100080000"</f>
        <v>000100080000</v>
      </c>
      <c r="F52" s="27" t="str">
        <f>"V01"</f>
        <v>V01</v>
      </c>
      <c r="G52" s="27"/>
      <c r="H52" s="27" t="s">
        <v>131</v>
      </c>
      <c r="I52" s="31"/>
    </row>
    <row r="53" spans="1:9" x14ac:dyDescent="0.2">
      <c r="A53" s="27" t="s">
        <v>132</v>
      </c>
      <c r="B53" s="7" t="str">
        <f t="shared" si="4"/>
        <v>07E22181</v>
      </c>
      <c r="C53" s="27" t="str">
        <f>"02EA05610681"</f>
        <v>02EA05610681</v>
      </c>
      <c r="D53" s="27" t="str">
        <f>"4010"</f>
        <v>4010</v>
      </c>
      <c r="E53" s="27" t="str">
        <f t="shared" si="5"/>
        <v>000100080000</v>
      </c>
      <c r="F53" s="27" t="str">
        <f>"V02"</f>
        <v>V02</v>
      </c>
      <c r="G53" s="27"/>
      <c r="H53" s="27" t="s">
        <v>131</v>
      </c>
      <c r="I53" s="31"/>
    </row>
    <row r="54" spans="1:9" x14ac:dyDescent="0.2">
      <c r="A54" s="27" t="s">
        <v>133</v>
      </c>
      <c r="B54" s="7" t="str">
        <f t="shared" si="4"/>
        <v>07E22181</v>
      </c>
      <c r="C54" s="27" t="str">
        <f>"010702EA0321"</f>
        <v>010702EA0321</v>
      </c>
      <c r="D54" s="27" t="str">
        <f>"1810"</f>
        <v>1810</v>
      </c>
      <c r="E54" s="27" t="str">
        <f t="shared" si="5"/>
        <v>000100080000</v>
      </c>
      <c r="F54" s="27" t="str">
        <f>"V03"</f>
        <v>V03</v>
      </c>
      <c r="G54" s="27"/>
      <c r="H54" s="58" t="s">
        <v>131</v>
      </c>
      <c r="I54" s="31"/>
    </row>
    <row r="55" spans="1:9" x14ac:dyDescent="0.2">
      <c r="A55" s="27" t="s">
        <v>134</v>
      </c>
      <c r="B55" s="7" t="str">
        <f t="shared" si="4"/>
        <v>07E22181</v>
      </c>
      <c r="C55" s="27" t="str">
        <f>"010702EA0321"</f>
        <v>010702EA0321</v>
      </c>
      <c r="D55" s="27" t="str">
        <f>"2810"</f>
        <v>2810</v>
      </c>
      <c r="E55" s="27" t="str">
        <f t="shared" si="5"/>
        <v>000100080000</v>
      </c>
      <c r="F55" s="27" t="str">
        <f>"V04"</f>
        <v>V04</v>
      </c>
      <c r="G55" s="27"/>
      <c r="H55" s="58" t="s">
        <v>131</v>
      </c>
      <c r="I55" s="31"/>
    </row>
    <row r="56" spans="1:9" x14ac:dyDescent="0.2">
      <c r="A56" s="27" t="s">
        <v>135</v>
      </c>
      <c r="B56" s="7" t="str">
        <f t="shared" si="4"/>
        <v>07E22181</v>
      </c>
      <c r="C56" s="27" t="str">
        <f>"010702EA0321"</f>
        <v>010702EA0321</v>
      </c>
      <c r="D56" s="27" t="str">
        <f>"3810"</f>
        <v>3810</v>
      </c>
      <c r="E56" s="27" t="str">
        <f t="shared" si="5"/>
        <v>000100080000</v>
      </c>
      <c r="F56" s="27" t="str">
        <f>"V05"</f>
        <v>V05</v>
      </c>
      <c r="G56" s="27"/>
      <c r="H56" s="58" t="s">
        <v>131</v>
      </c>
      <c r="I56" s="31"/>
    </row>
    <row r="57" spans="1:9" x14ac:dyDescent="0.2">
      <c r="A57" s="27" t="s">
        <v>136</v>
      </c>
      <c r="B57" s="7" t="str">
        <f t="shared" si="4"/>
        <v>07E22181</v>
      </c>
      <c r="C57" s="27" t="str">
        <f>"010702EA0321"</f>
        <v>010702EA0321</v>
      </c>
      <c r="D57" s="27" t="str">
        <f>"4808"</f>
        <v>4808</v>
      </c>
      <c r="E57" s="27" t="str">
        <f t="shared" si="5"/>
        <v>000100080000</v>
      </c>
      <c r="F57" s="27" t="str">
        <f>"V06"</f>
        <v>V06</v>
      </c>
      <c r="G57" s="27" t="s">
        <v>137</v>
      </c>
      <c r="H57" s="58" t="s">
        <v>138</v>
      </c>
      <c r="I57" s="31"/>
    </row>
    <row r="58" spans="1:9" x14ac:dyDescent="0.2">
      <c r="A58" s="27" t="s">
        <v>139</v>
      </c>
      <c r="B58" s="7" t="str">
        <f t="shared" si="4"/>
        <v>07E22181</v>
      </c>
      <c r="C58" s="27" t="str">
        <f>"010702EA0322"</f>
        <v>010702EA0322</v>
      </c>
      <c r="D58" s="27" t="str">
        <f>"1808"</f>
        <v>1808</v>
      </c>
      <c r="E58" s="27" t="str">
        <f t="shared" si="5"/>
        <v>000100080000</v>
      </c>
      <c r="F58" s="27" t="str">
        <f>"V6B"</f>
        <v>V6B</v>
      </c>
      <c r="G58" s="27" t="s">
        <v>137</v>
      </c>
      <c r="H58" s="64" t="s">
        <v>140</v>
      </c>
      <c r="I58" s="31"/>
    </row>
    <row r="59" spans="1:9" x14ac:dyDescent="0.2">
      <c r="A59" s="27" t="s">
        <v>141</v>
      </c>
      <c r="B59" s="7" t="str">
        <f t="shared" si="4"/>
        <v>07E22181</v>
      </c>
      <c r="C59" s="27" t="str">
        <f>"010702EA0322"</f>
        <v>010702EA0322</v>
      </c>
      <c r="D59" s="70" t="str">
        <f>"2010"</f>
        <v>2010</v>
      </c>
      <c r="E59" s="27" t="str">
        <f t="shared" si="5"/>
        <v>000100080000</v>
      </c>
      <c r="F59" s="27" t="str">
        <f>"V07"</f>
        <v>V07</v>
      </c>
      <c r="G59" s="27"/>
      <c r="H59" s="58" t="s">
        <v>131</v>
      </c>
      <c r="I59" s="31"/>
    </row>
    <row r="60" spans="1:9" x14ac:dyDescent="0.2">
      <c r="A60" s="27" t="s">
        <v>142</v>
      </c>
      <c r="B60" s="7" t="str">
        <f t="shared" si="4"/>
        <v>07E22181</v>
      </c>
      <c r="C60" s="27" t="str">
        <f>"010702EA0322"</f>
        <v>010702EA0322</v>
      </c>
      <c r="D60" s="27" t="str">
        <f>"3010"</f>
        <v>3010</v>
      </c>
      <c r="E60" s="27" t="str">
        <f t="shared" si="5"/>
        <v>000100080000</v>
      </c>
      <c r="F60" s="27" t="str">
        <f>"V08"</f>
        <v>V08</v>
      </c>
      <c r="G60" s="27"/>
      <c r="H60" s="58" t="s">
        <v>131</v>
      </c>
      <c r="I60" s="31"/>
    </row>
    <row r="61" spans="1:9" x14ac:dyDescent="0.2">
      <c r="A61" s="27" t="s">
        <v>143</v>
      </c>
      <c r="B61" s="7" t="str">
        <f t="shared" si="4"/>
        <v>07E22181</v>
      </c>
      <c r="C61" s="27" t="str">
        <f>"010702EA0322"</f>
        <v>010702EA0322</v>
      </c>
      <c r="D61" s="27" t="str">
        <f>"4010"</f>
        <v>4010</v>
      </c>
      <c r="E61" s="27" t="str">
        <f t="shared" si="5"/>
        <v>000100080000</v>
      </c>
      <c r="F61" s="27" t="str">
        <f>"V09"</f>
        <v>V09</v>
      </c>
      <c r="G61" s="27"/>
      <c r="H61" s="58" t="s">
        <v>131</v>
      </c>
      <c r="I61" s="31"/>
    </row>
    <row r="62" spans="1:9" x14ac:dyDescent="0.2">
      <c r="A62" s="27" t="s">
        <v>144</v>
      </c>
      <c r="B62" s="7" t="str">
        <f t="shared" si="4"/>
        <v>07E22181</v>
      </c>
      <c r="C62" s="27" t="str">
        <f>"010702EA0323"</f>
        <v>010702EA0323</v>
      </c>
      <c r="D62" s="27" t="str">
        <f>"1810"</f>
        <v>1810</v>
      </c>
      <c r="E62" s="27" t="str">
        <f t="shared" si="5"/>
        <v>000100080000</v>
      </c>
      <c r="F62" s="27" t="str">
        <f>"V10"</f>
        <v>V10</v>
      </c>
      <c r="G62" s="27"/>
      <c r="H62" s="58" t="s">
        <v>131</v>
      </c>
      <c r="I62" s="31"/>
    </row>
    <row r="63" spans="1:9" x14ac:dyDescent="0.2">
      <c r="A63" s="27" t="s">
        <v>145</v>
      </c>
      <c r="B63" s="7" t="str">
        <f t="shared" si="4"/>
        <v>07E22181</v>
      </c>
      <c r="C63" s="27" t="str">
        <f>"010702EA0323"</f>
        <v>010702EA0323</v>
      </c>
      <c r="D63" s="27" t="str">
        <f>"2810"</f>
        <v>2810</v>
      </c>
      <c r="E63" s="27" t="str">
        <f t="shared" si="5"/>
        <v>000100080000</v>
      </c>
      <c r="F63" s="27" t="str">
        <f>"V11"</f>
        <v>V11</v>
      </c>
      <c r="G63" s="27"/>
      <c r="H63" s="58" t="s">
        <v>131</v>
      </c>
      <c r="I63" s="31"/>
    </row>
    <row r="64" spans="1:9" x14ac:dyDescent="0.2">
      <c r="A64" s="27" t="s">
        <v>146</v>
      </c>
      <c r="B64" s="7" t="str">
        <f t="shared" si="4"/>
        <v>07E22181</v>
      </c>
      <c r="C64" s="27" t="str">
        <f>"010702EA0323"</f>
        <v>010702EA0323</v>
      </c>
      <c r="D64" s="27" t="str">
        <f>"3810"</f>
        <v>3810</v>
      </c>
      <c r="E64" s="27" t="str">
        <f t="shared" si="5"/>
        <v>000100080000</v>
      </c>
      <c r="F64" s="27" t="str">
        <f>"V12"</f>
        <v>V12</v>
      </c>
      <c r="G64" s="27"/>
      <c r="H64" s="58" t="s">
        <v>131</v>
      </c>
      <c r="I64" s="31"/>
    </row>
    <row r="65" spans="1:9" x14ac:dyDescent="0.2">
      <c r="A65" s="27" t="s">
        <v>147</v>
      </c>
      <c r="B65" s="7" t="str">
        <f t="shared" si="4"/>
        <v>07E22181</v>
      </c>
      <c r="C65" s="27" t="str">
        <f>"010702EA0323"</f>
        <v>010702EA0323</v>
      </c>
      <c r="D65" s="27" t="str">
        <f>"4808"</f>
        <v>4808</v>
      </c>
      <c r="E65" s="27" t="str">
        <f t="shared" si="5"/>
        <v>000100080000</v>
      </c>
      <c r="F65" s="27" t="str">
        <f>"V13"</f>
        <v>V13</v>
      </c>
      <c r="G65" s="27" t="s">
        <v>137</v>
      </c>
      <c r="H65" s="58" t="s">
        <v>148</v>
      </c>
      <c r="I65" s="31"/>
    </row>
    <row r="66" spans="1:9" x14ac:dyDescent="0.2">
      <c r="A66" s="27" t="s">
        <v>149</v>
      </c>
      <c r="B66" s="7" t="str">
        <f t="shared" si="4"/>
        <v>07E22181</v>
      </c>
      <c r="C66" s="27" t="str">
        <f>"010702EA0324"</f>
        <v>010702EA0324</v>
      </c>
      <c r="D66" s="27" t="str">
        <f>"1808"</f>
        <v>1808</v>
      </c>
      <c r="E66" s="27" t="str">
        <f t="shared" si="5"/>
        <v>000100080000</v>
      </c>
      <c r="F66" s="27" t="str">
        <f>"13B"</f>
        <v>13B</v>
      </c>
      <c r="G66" s="27" t="s">
        <v>137</v>
      </c>
      <c r="H66" s="64" t="s">
        <v>140</v>
      </c>
      <c r="I66" s="31"/>
    </row>
    <row r="67" spans="1:9" x14ac:dyDescent="0.2">
      <c r="A67" s="27" t="s">
        <v>150</v>
      </c>
      <c r="B67" s="7" t="str">
        <f t="shared" si="4"/>
        <v>07E22181</v>
      </c>
      <c r="C67" s="27" t="str">
        <f>"010702EA0324"</f>
        <v>010702EA0324</v>
      </c>
      <c r="D67" s="27" t="str">
        <f>"2010"</f>
        <v>2010</v>
      </c>
      <c r="E67" s="27" t="str">
        <f t="shared" si="5"/>
        <v>000100080000</v>
      </c>
      <c r="F67" s="27" t="str">
        <f>"V14"</f>
        <v>V14</v>
      </c>
      <c r="G67" s="27"/>
      <c r="H67" s="58" t="s">
        <v>131</v>
      </c>
      <c r="I67" s="31"/>
    </row>
    <row r="68" spans="1:9" x14ac:dyDescent="0.2">
      <c r="A68" s="27" t="s">
        <v>151</v>
      </c>
      <c r="B68" s="27" t="str">
        <f>"07B02141"</f>
        <v>07B02141</v>
      </c>
      <c r="C68" s="27" t="str">
        <f>"046145410000"</f>
        <v>046145410000</v>
      </c>
      <c r="D68" s="27" t="str">
        <f>"3808"</f>
        <v>3808</v>
      </c>
      <c r="E68" s="27" t="str">
        <f>"00090001FFA6"</f>
        <v>00090001FFA6</v>
      </c>
      <c r="F68" s="27" t="s">
        <v>152</v>
      </c>
      <c r="G68" s="27"/>
      <c r="H68" s="27" t="s">
        <v>153</v>
      </c>
      <c r="I68" s="31"/>
    </row>
    <row r="69" spans="1:9" x14ac:dyDescent="0.2">
      <c r="A69" s="27" t="s">
        <v>154</v>
      </c>
      <c r="B69" s="7" t="str">
        <f>"07E02101"</f>
        <v>07E02101</v>
      </c>
      <c r="C69" s="27" t="str">
        <f>"056106010000"</f>
        <v>056106010000</v>
      </c>
      <c r="D69" s="27" t="str">
        <f>"3008"</f>
        <v>3008</v>
      </c>
      <c r="E69" s="27" t="str">
        <f>"006400FF0000"</f>
        <v>006400FF0000</v>
      </c>
      <c r="F69" s="27" t="s">
        <v>155</v>
      </c>
      <c r="G69" s="27"/>
      <c r="H69" s="27" t="s">
        <v>156</v>
      </c>
      <c r="I69" s="31"/>
    </row>
    <row r="70" spans="1:9" x14ac:dyDescent="0.2">
      <c r="A70" s="70" t="s">
        <v>157</v>
      </c>
      <c r="B70" s="70" t="str">
        <f>"07E02101"</f>
        <v>07E02101</v>
      </c>
      <c r="C70" s="70" t="str">
        <f>"010702E80321"</f>
        <v>010702E80321</v>
      </c>
      <c r="D70" s="70" t="str">
        <f>"3808"</f>
        <v>3808</v>
      </c>
      <c r="E70" s="70" t="str">
        <f>"00090005FFD8"</f>
        <v>00090005FFD8</v>
      </c>
      <c r="F70" s="70" t="s">
        <v>158</v>
      </c>
      <c r="G70" s="70"/>
      <c r="H70" s="70" t="s">
        <v>159</v>
      </c>
      <c r="I70" s="31"/>
    </row>
    <row r="71" spans="1:9" x14ac:dyDescent="0.2">
      <c r="A71" s="27" t="s">
        <v>160</v>
      </c>
      <c r="B71" s="7" t="str">
        <f>"07E22174"</f>
        <v>07E22174</v>
      </c>
      <c r="C71" s="27" t="str">
        <f>"056106740000"</f>
        <v>056106740000</v>
      </c>
      <c r="D71" s="70" t="str">
        <f>"3808"</f>
        <v>3808</v>
      </c>
      <c r="E71" s="67" t="str">
        <f>"00090005FFD8"</f>
        <v>00090005FFD8</v>
      </c>
      <c r="F71" s="27" t="s">
        <v>161</v>
      </c>
      <c r="G71" s="27"/>
      <c r="H71" s="27" t="s">
        <v>162</v>
      </c>
      <c r="I71" s="31"/>
    </row>
    <row r="72" spans="1:9" x14ac:dyDescent="0.2">
      <c r="A72" s="27" t="s">
        <v>163</v>
      </c>
      <c r="B72" s="7" t="str">
        <f>"07E22174"</f>
        <v>07E22174</v>
      </c>
      <c r="C72" s="27" t="str">
        <f>"056106740000"</f>
        <v>056106740000</v>
      </c>
      <c r="D72" s="70" t="str">
        <f>"3008"</f>
        <v>3008</v>
      </c>
      <c r="E72" s="67" t="str">
        <f>"00090005FFD8"</f>
        <v>00090005FFD8</v>
      </c>
      <c r="F72" s="27" t="s">
        <v>164</v>
      </c>
      <c r="G72" s="27"/>
      <c r="H72" s="27" t="s">
        <v>162</v>
      </c>
      <c r="I72" s="31"/>
    </row>
    <row r="73" spans="1:9" x14ac:dyDescent="0.2">
      <c r="A73" s="70" t="s">
        <v>165</v>
      </c>
      <c r="B73" s="70" t="str">
        <f>"07C02141"</f>
        <v>07C02141</v>
      </c>
      <c r="C73" s="70" t="str">
        <f>"046105410000"</f>
        <v>046105410000</v>
      </c>
      <c r="D73" s="70" t="str">
        <f>"2808"</f>
        <v>2808</v>
      </c>
      <c r="E73" s="70" t="str">
        <f>"006400010000"</f>
        <v>006400010000</v>
      </c>
      <c r="F73" s="70" t="s">
        <v>166</v>
      </c>
      <c r="G73" s="70"/>
      <c r="H73" s="70" t="s">
        <v>167</v>
      </c>
      <c r="I73" s="31"/>
    </row>
    <row r="74" spans="1:9" x14ac:dyDescent="0.2">
      <c r="A74" s="27" t="s">
        <v>168</v>
      </c>
      <c r="B74" s="27" t="str">
        <f>"07B02107"</f>
        <v>07B02107</v>
      </c>
      <c r="C74" s="27" t="str">
        <f>"046145070000"</f>
        <v>046145070000</v>
      </c>
      <c r="D74" s="27" t="str">
        <f>"2808"</f>
        <v>2808</v>
      </c>
      <c r="E74" s="27" t="s">
        <v>169</v>
      </c>
      <c r="F74" s="27" t="s">
        <v>170</v>
      </c>
      <c r="G74" s="27"/>
      <c r="H74" s="27" t="s">
        <v>171</v>
      </c>
      <c r="I74" s="31"/>
    </row>
    <row r="75" spans="1:9" x14ac:dyDescent="0.2">
      <c r="A75" s="36" t="s">
        <v>172</v>
      </c>
      <c r="B75" s="99" t="s">
        <v>173</v>
      </c>
      <c r="C75" s="99"/>
      <c r="D75" s="99"/>
      <c r="E75" s="99"/>
      <c r="F75" s="99"/>
      <c r="G75" s="99"/>
      <c r="H75" s="99"/>
      <c r="I75" s="31"/>
    </row>
    <row r="76" spans="1:9" x14ac:dyDescent="0.2">
      <c r="A76" s="27" t="s">
        <v>174</v>
      </c>
      <c r="B76" s="27" t="s">
        <v>175</v>
      </c>
      <c r="C76" s="27" t="s">
        <v>176</v>
      </c>
      <c r="D76" s="27" t="str">
        <f>"2810"</f>
        <v>2810</v>
      </c>
      <c r="E76" s="27" t="str">
        <f>"000100200000"</f>
        <v>000100200000</v>
      </c>
      <c r="F76" s="27" t="s">
        <v>177</v>
      </c>
      <c r="G76" s="27"/>
      <c r="H76" s="27" t="s">
        <v>178</v>
      </c>
      <c r="I76" s="31"/>
    </row>
    <row r="77" spans="1:9" x14ac:dyDescent="0.2">
      <c r="A77" s="27" t="s">
        <v>179</v>
      </c>
      <c r="B77" s="27" t="s">
        <v>175</v>
      </c>
      <c r="C77" s="27" t="s">
        <v>176</v>
      </c>
      <c r="D77" s="27" t="str">
        <f>"3810"</f>
        <v>3810</v>
      </c>
      <c r="E77" s="27" t="str">
        <f>"000100010000"</f>
        <v>000100010000</v>
      </c>
      <c r="F77" s="27" t="s">
        <v>180</v>
      </c>
      <c r="G77" s="27"/>
      <c r="H77" s="27" t="s">
        <v>181</v>
      </c>
      <c r="I77" s="31"/>
    </row>
    <row r="78" spans="1:9" x14ac:dyDescent="0.2">
      <c r="A78" s="27" t="s">
        <v>182</v>
      </c>
      <c r="B78" s="27" t="str">
        <f>"07C02129"</f>
        <v>07C02129</v>
      </c>
      <c r="C78" s="27" t="str">
        <f>"046185290000"</f>
        <v>046185290000</v>
      </c>
      <c r="D78" s="27" t="str">
        <f>"2808"</f>
        <v>2808</v>
      </c>
      <c r="E78" s="27" t="str">
        <f>"138800010000"</f>
        <v>138800010000</v>
      </c>
      <c r="F78" s="27" t="s">
        <v>183</v>
      </c>
      <c r="G78" s="27" t="s">
        <v>184</v>
      </c>
      <c r="H78" s="27" t="s">
        <v>185</v>
      </c>
      <c r="I78" s="31"/>
    </row>
    <row r="79" spans="1:9" x14ac:dyDescent="0.2">
      <c r="A79" s="27" t="s">
        <v>186</v>
      </c>
      <c r="B79" s="27" t="str">
        <f>"07C02129"</f>
        <v>07C02129</v>
      </c>
      <c r="C79" s="27" t="str">
        <f>"046185290000"</f>
        <v>046185290000</v>
      </c>
      <c r="D79" s="27" t="str">
        <f>"2808"</f>
        <v>2808</v>
      </c>
      <c r="E79" s="27" t="str">
        <f>"13880EC90000"</f>
        <v>13880EC90000</v>
      </c>
      <c r="F79" s="27" t="s">
        <v>183</v>
      </c>
      <c r="G79" s="27"/>
      <c r="H79" s="27" t="s">
        <v>187</v>
      </c>
      <c r="I79" s="31"/>
    </row>
    <row r="80" spans="1:9" x14ac:dyDescent="0.2">
      <c r="A80" s="27" t="s">
        <v>188</v>
      </c>
      <c r="B80" s="27" t="str">
        <f>"07E22175"</f>
        <v>07E22175</v>
      </c>
      <c r="C80" s="27" t="str">
        <f>"046105750000"</f>
        <v>046105750000</v>
      </c>
      <c r="D80" s="70" t="str">
        <f>"4008"</f>
        <v>4008</v>
      </c>
      <c r="E80" s="67" t="str">
        <f>"00090005FFD8"</f>
        <v>00090005FFD8</v>
      </c>
      <c r="F80" s="27" t="s">
        <v>189</v>
      </c>
      <c r="G80" s="27"/>
      <c r="H80" s="27" t="s">
        <v>162</v>
      </c>
      <c r="I80" s="31"/>
    </row>
    <row r="81" spans="1:9" x14ac:dyDescent="0.2">
      <c r="A81" s="27" t="s">
        <v>190</v>
      </c>
      <c r="B81" s="27" t="str">
        <f>"07E22170"</f>
        <v>07E22170</v>
      </c>
      <c r="C81" s="27" t="str">
        <f>"046105700000"</f>
        <v>046105700000</v>
      </c>
      <c r="D81" s="70" t="str">
        <f>"2808"</f>
        <v>2808</v>
      </c>
      <c r="E81" s="67" t="str">
        <f>"00090005FFD8"</f>
        <v>00090005FFD8</v>
      </c>
      <c r="F81" s="27" t="s">
        <v>191</v>
      </c>
      <c r="G81" s="27"/>
      <c r="H81" s="27" t="s">
        <v>162</v>
      </c>
      <c r="I81" s="31"/>
    </row>
    <row r="82" spans="1:9" x14ac:dyDescent="0.2">
      <c r="A82" s="27" t="s">
        <v>192</v>
      </c>
      <c r="B82" s="27" t="str">
        <f>"07E22171"</f>
        <v>07E22171</v>
      </c>
      <c r="C82" s="27" t="str">
        <f>"046105710000"</f>
        <v>046105710000</v>
      </c>
      <c r="D82" s="70" t="str">
        <f>"2808"</f>
        <v>2808</v>
      </c>
      <c r="E82" s="67" t="str">
        <f>"00090005FFD8"</f>
        <v>00090005FFD8</v>
      </c>
      <c r="F82" s="27" t="s">
        <v>193</v>
      </c>
      <c r="G82" s="27"/>
      <c r="H82" s="27" t="s">
        <v>162</v>
      </c>
      <c r="I82" s="31"/>
    </row>
    <row r="83" spans="1:9" x14ac:dyDescent="0.2">
      <c r="A83" s="27" t="s">
        <v>194</v>
      </c>
      <c r="B83" s="7" t="str">
        <f>"07E2217C"</f>
        <v>07E2217C</v>
      </c>
      <c r="C83" s="27" t="str">
        <f>"0461857C0000"</f>
        <v>0461857C0000</v>
      </c>
      <c r="D83" s="27" t="str">
        <f>"2808"</f>
        <v>2808</v>
      </c>
      <c r="E83" s="27" t="str">
        <f>"000A00140000"</f>
        <v>000A00140000</v>
      </c>
      <c r="F83" s="27" t="s">
        <v>195</v>
      </c>
      <c r="G83" s="27"/>
      <c r="H83" s="27" t="s">
        <v>196</v>
      </c>
      <c r="I83" s="31"/>
    </row>
    <row r="84" spans="1:9" x14ac:dyDescent="0.2">
      <c r="A84" s="27" t="s">
        <v>197</v>
      </c>
      <c r="B84" s="7" t="str">
        <f>"07E22161"</f>
        <v>07E22161</v>
      </c>
      <c r="C84" s="27" t="str">
        <f>"046105610000"</f>
        <v>046105610000</v>
      </c>
      <c r="D84" s="27" t="str">
        <f>"4010"</f>
        <v>4010</v>
      </c>
      <c r="E84" s="27" t="str">
        <f>"000100018000"</f>
        <v>000100018000</v>
      </c>
      <c r="F84" s="27" t="s">
        <v>198</v>
      </c>
      <c r="G84" s="27"/>
      <c r="H84" s="27" t="s">
        <v>199</v>
      </c>
      <c r="I84" s="31"/>
    </row>
    <row r="85" spans="1:9" x14ac:dyDescent="0.2">
      <c r="A85" s="27" t="s">
        <v>200</v>
      </c>
      <c r="B85" s="7" t="str">
        <f>"07E22161"</f>
        <v>07E22161</v>
      </c>
      <c r="C85" s="27" t="str">
        <f>"046105610000"</f>
        <v>046105610000</v>
      </c>
      <c r="D85" s="27" t="str">
        <f>"3808"</f>
        <v>3808</v>
      </c>
      <c r="E85" s="67" t="str">
        <f>"00090005FFD8"</f>
        <v>00090005FFD8</v>
      </c>
      <c r="F85" s="27" t="s">
        <v>201</v>
      </c>
      <c r="G85" s="27"/>
      <c r="H85" s="27" t="s">
        <v>162</v>
      </c>
      <c r="I85" s="31"/>
    </row>
    <row r="86" spans="1:9" x14ac:dyDescent="0.2">
      <c r="A86" s="27" t="s">
        <v>202</v>
      </c>
      <c r="B86" s="27" t="str">
        <f>"07E22167"</f>
        <v>07E22167</v>
      </c>
      <c r="C86" s="27" t="str">
        <f>"046185670000"</f>
        <v>046185670000</v>
      </c>
      <c r="D86" s="27" t="str">
        <f>"2810"</f>
        <v>2810</v>
      </c>
      <c r="E86" s="27" t="str">
        <f>"000100018000"</f>
        <v>000100018000</v>
      </c>
      <c r="F86" s="27" t="s">
        <v>203</v>
      </c>
      <c r="G86" s="27"/>
      <c r="H86" s="27" t="s">
        <v>204</v>
      </c>
      <c r="I86" s="31"/>
    </row>
    <row r="87" spans="1:9" x14ac:dyDescent="0.2">
      <c r="A87" s="27" t="s">
        <v>205</v>
      </c>
      <c r="B87" s="7" t="str">
        <f>"07E2217C"</f>
        <v>07E2217C</v>
      </c>
      <c r="C87" s="27" t="str">
        <f>"0461857C0000"</f>
        <v>0461857C0000</v>
      </c>
      <c r="D87" s="27" t="str">
        <f>"3008"</f>
        <v>3008</v>
      </c>
      <c r="E87" s="27" t="str">
        <f>"000A00140000"</f>
        <v>000A00140000</v>
      </c>
      <c r="F87" s="27" t="s">
        <v>206</v>
      </c>
      <c r="G87" s="27"/>
      <c r="H87" s="27" t="s">
        <v>196</v>
      </c>
      <c r="I87" s="31"/>
    </row>
    <row r="88" spans="1:9" x14ac:dyDescent="0.2">
      <c r="A88" s="27" t="s">
        <v>207</v>
      </c>
      <c r="B88" s="7" t="str">
        <f>"07E22162"</f>
        <v>07E22162</v>
      </c>
      <c r="C88" s="27" t="str">
        <f>"046105620000"</f>
        <v>046105620000</v>
      </c>
      <c r="D88" s="27" t="str">
        <f>"4010"</f>
        <v>4010</v>
      </c>
      <c r="E88" s="27" t="str">
        <f>"000100018000"</f>
        <v>000100018000</v>
      </c>
      <c r="F88" s="27" t="s">
        <v>208</v>
      </c>
      <c r="G88" s="27"/>
      <c r="H88" s="27" t="s">
        <v>199</v>
      </c>
      <c r="I88" s="31"/>
    </row>
    <row r="89" spans="1:9" x14ac:dyDescent="0.2">
      <c r="A89" s="27" t="s">
        <v>209</v>
      </c>
      <c r="B89" s="7" t="str">
        <f>"07E22162"</f>
        <v>07E22162</v>
      </c>
      <c r="C89" s="27" t="str">
        <f>"046105620000"</f>
        <v>046105620000</v>
      </c>
      <c r="D89" s="27" t="str">
        <f>"3808"</f>
        <v>3808</v>
      </c>
      <c r="E89" s="67" t="str">
        <f>"00090005FFD8"</f>
        <v>00090005FFD8</v>
      </c>
      <c r="F89" s="27" t="s">
        <v>210</v>
      </c>
      <c r="G89" s="27"/>
      <c r="H89" s="27" t="s">
        <v>162</v>
      </c>
      <c r="I89" s="31"/>
    </row>
    <row r="90" spans="1:9" x14ac:dyDescent="0.2">
      <c r="A90" s="27" t="s">
        <v>211</v>
      </c>
      <c r="B90" s="27" t="str">
        <f>"07E22168"</f>
        <v>07E22168</v>
      </c>
      <c r="C90" s="27" t="str">
        <f>"046185680000"</f>
        <v>046185680000</v>
      </c>
      <c r="D90" s="27" t="str">
        <f>"2810"</f>
        <v>2810</v>
      </c>
      <c r="E90" s="27" t="str">
        <f>"000100018000"</f>
        <v>000100018000</v>
      </c>
      <c r="F90" s="27" t="s">
        <v>212</v>
      </c>
      <c r="G90" s="27"/>
      <c r="H90" s="27" t="s">
        <v>213</v>
      </c>
      <c r="I90" s="31"/>
    </row>
    <row r="91" spans="1:9" x14ac:dyDescent="0.2">
      <c r="A91" s="27" t="s">
        <v>214</v>
      </c>
      <c r="B91" s="27" t="str">
        <f>"07E22101"</f>
        <v>07E22101</v>
      </c>
      <c r="C91" s="27" t="str">
        <f>"056106010000"</f>
        <v>056106010000</v>
      </c>
      <c r="D91" s="70" t="str">
        <f>"4808"</f>
        <v>4808</v>
      </c>
      <c r="E91" s="67" t="str">
        <f>"00090005FFD8"</f>
        <v>00090005FFD8</v>
      </c>
      <c r="F91" s="27" t="s">
        <v>215</v>
      </c>
      <c r="G91" s="27"/>
      <c r="H91" s="27" t="s">
        <v>216</v>
      </c>
      <c r="I91" s="31"/>
    </row>
    <row r="92" spans="1:9" x14ac:dyDescent="0.2">
      <c r="A92" s="27" t="s">
        <v>217</v>
      </c>
      <c r="B92" s="27" t="str">
        <f>"07B02158"</f>
        <v>07B02158</v>
      </c>
      <c r="C92" s="27" t="str">
        <f>"046125580000"</f>
        <v>046125580000</v>
      </c>
      <c r="D92" s="27" t="str">
        <f>"2808"</f>
        <v>2808</v>
      </c>
      <c r="E92" s="27" t="str">
        <f>"000100010000"</f>
        <v>000100010000</v>
      </c>
      <c r="F92" s="27" t="s">
        <v>218</v>
      </c>
      <c r="G92" s="27"/>
      <c r="H92" s="27" t="s">
        <v>219</v>
      </c>
      <c r="I92" s="31"/>
    </row>
    <row r="93" spans="1:9" x14ac:dyDescent="0.2">
      <c r="A93" s="27" t="s">
        <v>220</v>
      </c>
      <c r="B93" s="7" t="str">
        <f>"07B02148"</f>
        <v>07B02148</v>
      </c>
      <c r="C93" s="27" t="str">
        <f>"046105480000"</f>
        <v>046105480000</v>
      </c>
      <c r="D93" s="27" t="str">
        <f>"4008"</f>
        <v>4008</v>
      </c>
      <c r="E93" s="27" t="str">
        <f>"001000010000"</f>
        <v>001000010000</v>
      </c>
      <c r="F93" s="27" t="s">
        <v>221</v>
      </c>
      <c r="G93" s="27"/>
      <c r="H93" s="27" t="s">
        <v>222</v>
      </c>
      <c r="I93" s="31"/>
    </row>
    <row r="94" spans="1:9" x14ac:dyDescent="0.2">
      <c r="A94" s="27" t="s">
        <v>223</v>
      </c>
      <c r="B94" s="7" t="str">
        <f>"07B02148"</f>
        <v>07B02148</v>
      </c>
      <c r="C94" s="27" t="str">
        <f>"046105480000"</f>
        <v>046105480000</v>
      </c>
      <c r="D94" s="27" t="str">
        <f>"3008"</f>
        <v>3008</v>
      </c>
      <c r="E94" s="27" t="str">
        <f>"001000010000"</f>
        <v>001000010000</v>
      </c>
      <c r="F94" s="27" t="s">
        <v>224</v>
      </c>
      <c r="G94" s="27"/>
      <c r="H94" s="27" t="s">
        <v>225</v>
      </c>
      <c r="I94" s="31"/>
    </row>
    <row r="95" spans="1:9" x14ac:dyDescent="0.2">
      <c r="A95" s="27" t="s">
        <v>226</v>
      </c>
      <c r="B95" s="27" t="str">
        <f>"07C42121"</f>
        <v>07C42121</v>
      </c>
      <c r="C95" s="27" t="str">
        <f>"046185210000"</f>
        <v>046185210000</v>
      </c>
      <c r="D95" s="27" t="str">
        <f>"2808"</f>
        <v>2808</v>
      </c>
      <c r="E95" s="27" t="str">
        <f>"005A001400CB"</f>
        <v>005A001400CB</v>
      </c>
      <c r="F95" s="27" t="s">
        <v>227</v>
      </c>
      <c r="G95" s="27"/>
      <c r="H95" s="27" t="s">
        <v>228</v>
      </c>
      <c r="I95" s="31"/>
    </row>
    <row r="96" spans="1:9" x14ac:dyDescent="0.2">
      <c r="A96" s="70" t="s">
        <v>229</v>
      </c>
      <c r="B96" s="70" t="str">
        <f>"07E2015B"</f>
        <v>07E2015B</v>
      </c>
      <c r="C96" s="70" t="str">
        <f>"0441855B0000"</f>
        <v>0441855B0000</v>
      </c>
      <c r="D96" s="70" t="str">
        <f>"2808"</f>
        <v>2808</v>
      </c>
      <c r="E96" s="70" t="str">
        <f>"03E800FF0000"</f>
        <v>03E800FF0000</v>
      </c>
      <c r="F96" s="70" t="s">
        <v>230</v>
      </c>
      <c r="G96" s="70"/>
      <c r="H96" s="70" t="s">
        <v>231</v>
      </c>
      <c r="I96" s="31"/>
    </row>
    <row r="97" spans="1:9" x14ac:dyDescent="0.2">
      <c r="A97" s="27" t="s">
        <v>232</v>
      </c>
      <c r="B97" s="7" t="str">
        <f>"07E02101"</f>
        <v>07E02101</v>
      </c>
      <c r="C97" s="27" t="str">
        <f>"056106010000"</f>
        <v>056106010000</v>
      </c>
      <c r="D97" s="27" t="str">
        <f>"4008"</f>
        <v>4008</v>
      </c>
      <c r="E97" s="27" t="str">
        <f>"006400FF0000"</f>
        <v>006400FF0000</v>
      </c>
      <c r="F97" s="27" t="s">
        <v>233</v>
      </c>
      <c r="G97" s="27"/>
      <c r="H97" s="27" t="s">
        <v>234</v>
      </c>
      <c r="I97" s="31"/>
    </row>
    <row r="98" spans="1:9" x14ac:dyDescent="0.2">
      <c r="A98" s="70" t="s">
        <v>235</v>
      </c>
      <c r="B98" s="7" t="str">
        <f>"07E22174"</f>
        <v>07E22174</v>
      </c>
      <c r="C98" s="70" t="str">
        <f>"010702EA0321"</f>
        <v>010702EA0321</v>
      </c>
      <c r="D98" s="70" t="str">
        <f>"3010"</f>
        <v>3010</v>
      </c>
      <c r="E98" s="70" t="str">
        <f>"000100020000"</f>
        <v>000100020000</v>
      </c>
      <c r="F98" s="70" t="s">
        <v>236</v>
      </c>
      <c r="G98" s="70"/>
      <c r="H98" s="70" t="s">
        <v>237</v>
      </c>
      <c r="I98" s="31"/>
    </row>
    <row r="99" spans="1:9" x14ac:dyDescent="0.2">
      <c r="A99" s="27"/>
      <c r="B99" s="27"/>
      <c r="C99" s="27"/>
      <c r="D99" s="27"/>
      <c r="E99" s="27"/>
      <c r="F99" s="27"/>
      <c r="G99" s="27"/>
      <c r="H99" s="27"/>
      <c r="I99" s="31"/>
    </row>
    <row r="100" spans="1:9" x14ac:dyDescent="0.2">
      <c r="A100" s="28" t="s">
        <v>238</v>
      </c>
      <c r="B100" s="28" t="str">
        <f>"07E230610040"</f>
        <v>07E230610040</v>
      </c>
      <c r="C100" s="28" t="str">
        <f>"047025610000"</f>
        <v>047025610000</v>
      </c>
      <c r="D100" s="28" t="str">
        <f>"2008"</f>
        <v>2008</v>
      </c>
      <c r="E100" s="28" t="str">
        <f t="shared" ref="E100:E105" si="6">"000100010000"</f>
        <v>000100010000</v>
      </c>
      <c r="F100" s="28" t="s">
        <v>239</v>
      </c>
      <c r="G100" s="28"/>
      <c r="H100" s="28" t="s">
        <v>240</v>
      </c>
      <c r="I100" s="31"/>
    </row>
    <row r="101" spans="1:9" x14ac:dyDescent="0.2">
      <c r="A101" s="28" t="s">
        <v>241</v>
      </c>
      <c r="B101" s="28" t="str">
        <f>" 07C021A7"</f>
        <v xml:space="preserve"> 07C021A7</v>
      </c>
      <c r="C101" s="28" t="str">
        <f>"046115A70000"</f>
        <v>046115A70000</v>
      </c>
      <c r="D101" s="28" t="str">
        <f>"2808"</f>
        <v>2808</v>
      </c>
      <c r="E101" s="28" t="str">
        <f t="shared" si="6"/>
        <v>000100010000</v>
      </c>
      <c r="F101" s="28" t="s">
        <v>242</v>
      </c>
      <c r="G101" s="28"/>
      <c r="H101" s="28" t="s">
        <v>243</v>
      </c>
      <c r="I101" s="31"/>
    </row>
    <row r="102" spans="1:9" x14ac:dyDescent="0.2">
      <c r="A102" s="28" t="s">
        <v>244</v>
      </c>
      <c r="B102" s="28" t="str">
        <f>"07C03BA700"</f>
        <v>07C03BA700</v>
      </c>
      <c r="C102" s="28" t="str">
        <f>"047B15A70000"</f>
        <v>047B15A70000</v>
      </c>
      <c r="D102" s="28" t="str">
        <f>"2008"</f>
        <v>2008</v>
      </c>
      <c r="E102" s="28" t="str">
        <f t="shared" si="6"/>
        <v>000100010000</v>
      </c>
      <c r="F102" s="28" t="s">
        <v>245</v>
      </c>
      <c r="G102" s="28"/>
      <c r="H102" s="28" t="s">
        <v>246</v>
      </c>
      <c r="I102" s="31"/>
    </row>
    <row r="103" spans="1:9" ht="25.5" x14ac:dyDescent="0.2">
      <c r="A103" s="28" t="s">
        <v>247</v>
      </c>
      <c r="B103" s="28" t="str">
        <f>"07E23081060x"</f>
        <v>07E23081060x</v>
      </c>
      <c r="C103" s="28" t="str">
        <f>"047025810000"</f>
        <v>047025810000</v>
      </c>
      <c r="D103" s="28" t="str">
        <f>"2008"</f>
        <v>2008</v>
      </c>
      <c r="E103" s="28" t="str">
        <f t="shared" si="6"/>
        <v>000100010000</v>
      </c>
      <c r="F103" s="28" t="s">
        <v>248</v>
      </c>
      <c r="G103" s="28"/>
      <c r="H103" s="28" t="s">
        <v>249</v>
      </c>
      <c r="I103" s="31"/>
    </row>
    <row r="104" spans="1:9" x14ac:dyDescent="0.2">
      <c r="A104" s="28" t="s">
        <v>250</v>
      </c>
      <c r="B104" s="28" t="str">
        <f>"07C021AC"</f>
        <v>07C021AC</v>
      </c>
      <c r="C104" s="28" t="str">
        <f>"046115AC0000"</f>
        <v>046115AC0000</v>
      </c>
      <c r="D104" s="28" t="str">
        <f>"2808"</f>
        <v>2808</v>
      </c>
      <c r="E104" s="28" t="str">
        <f t="shared" si="6"/>
        <v>000100010000</v>
      </c>
      <c r="F104" s="28" t="s">
        <v>251</v>
      </c>
      <c r="G104" s="28"/>
      <c r="H104" s="28" t="s">
        <v>252</v>
      </c>
      <c r="I104" s="31"/>
    </row>
    <row r="105" spans="1:9" x14ac:dyDescent="0.2">
      <c r="A105" s="28" t="s">
        <v>253</v>
      </c>
      <c r="B105" s="28" t="str">
        <f>"07C03BAC40"</f>
        <v>07C03BAC40</v>
      </c>
      <c r="C105" s="28" t="str">
        <f>"047B15AC0000"</f>
        <v>047B15AC0000</v>
      </c>
      <c r="D105" s="28" t="str">
        <f>"2008"</f>
        <v>2008</v>
      </c>
      <c r="E105" s="28" t="str">
        <f t="shared" si="6"/>
        <v>000100010000</v>
      </c>
      <c r="F105" s="28" t="s">
        <v>254</v>
      </c>
      <c r="G105" s="28"/>
      <c r="H105" s="28" t="s">
        <v>255</v>
      </c>
      <c r="I105" s="31"/>
    </row>
    <row r="106" spans="1:9" x14ac:dyDescent="0.2">
      <c r="A106" s="27"/>
      <c r="B106" s="27"/>
      <c r="C106" s="27"/>
      <c r="D106" s="27"/>
      <c r="E106" s="27"/>
      <c r="F106" s="27"/>
      <c r="G106" s="27"/>
      <c r="H106" s="27"/>
      <c r="I106" s="31"/>
    </row>
    <row r="107" spans="1:9" ht="25.5" x14ac:dyDescent="0.2">
      <c r="A107" s="21" t="s">
        <v>256</v>
      </c>
      <c r="B107" s="21" t="str">
        <f>"07E02101"</f>
        <v>07E02101</v>
      </c>
      <c r="C107" s="21" t="str">
        <f>"010702E80321"</f>
        <v>010702E80321</v>
      </c>
      <c r="D107" s="21" t="str">
        <f>"3008"</f>
        <v>3008</v>
      </c>
      <c r="E107" s="21" t="str">
        <f>"000100010000"</f>
        <v>000100010000</v>
      </c>
      <c r="F107" s="21" t="s">
        <v>257</v>
      </c>
      <c r="G107" s="21" t="s">
        <v>258</v>
      </c>
      <c r="H107" s="58" t="s">
        <v>259</v>
      </c>
      <c r="I107" s="31"/>
    </row>
    <row r="108" spans="1:9" x14ac:dyDescent="0.2">
      <c r="A108" s="21" t="s">
        <v>260</v>
      </c>
      <c r="B108" s="21" t="str">
        <f>"07E22121"</f>
        <v>07E22121</v>
      </c>
      <c r="C108" s="21" t="str">
        <f>"046105210000"</f>
        <v>046105210000</v>
      </c>
      <c r="D108" s="12">
        <v>2008</v>
      </c>
      <c r="E108" s="48" t="str">
        <f>"3D09623A0000"</f>
        <v>3D09623A0000</v>
      </c>
      <c r="F108" s="21" t="s">
        <v>261</v>
      </c>
      <c r="G108" s="21" t="s">
        <v>44</v>
      </c>
      <c r="H108" s="21" t="s">
        <v>262</v>
      </c>
      <c r="I108" s="31"/>
    </row>
    <row r="109" spans="1:9" ht="25.5" x14ac:dyDescent="0.2">
      <c r="A109" s="21" t="s">
        <v>263</v>
      </c>
      <c r="B109" s="21" t="str">
        <f>"07E02137"</f>
        <v>07E02137</v>
      </c>
      <c r="C109" s="21" t="str">
        <f>"010702E80323"</f>
        <v>010702E80323</v>
      </c>
      <c r="D109" s="21" t="str">
        <f>"1808"</f>
        <v>1808</v>
      </c>
      <c r="E109" s="21" t="str">
        <f>"000100060000"</f>
        <v>000100060000</v>
      </c>
      <c r="F109" s="21" t="s">
        <v>264</v>
      </c>
      <c r="G109" s="21" t="s">
        <v>258</v>
      </c>
      <c r="H109" s="58" t="s">
        <v>265</v>
      </c>
      <c r="I109" s="31"/>
    </row>
    <row r="110" spans="1:9" x14ac:dyDescent="0.2">
      <c r="A110" s="27"/>
      <c r="B110" s="27"/>
      <c r="C110" s="27"/>
      <c r="D110" s="27"/>
      <c r="E110" s="27"/>
      <c r="F110" s="27"/>
      <c r="G110" s="27"/>
      <c r="H110" s="27"/>
      <c r="I110" s="31"/>
    </row>
    <row r="111" spans="1:9" x14ac:dyDescent="0.2">
      <c r="A111" s="27" t="s">
        <v>266</v>
      </c>
      <c r="B111" s="27" t="s">
        <v>267</v>
      </c>
      <c r="C111" s="27" t="s">
        <v>268</v>
      </c>
      <c r="D111" s="27" t="s">
        <v>269</v>
      </c>
      <c r="E111" s="27" t="s">
        <v>270</v>
      </c>
      <c r="F111" s="27" t="s">
        <v>271</v>
      </c>
      <c r="G111" s="27" t="s">
        <v>272</v>
      </c>
      <c r="H111" s="27" t="s">
        <v>273</v>
      </c>
      <c r="I111" s="31"/>
    </row>
    <row r="112" spans="1:9" x14ac:dyDescent="0.2">
      <c r="A112" s="27" t="s">
        <v>274</v>
      </c>
      <c r="B112" s="27" t="s">
        <v>275</v>
      </c>
      <c r="C112" s="27" t="s">
        <v>276</v>
      </c>
      <c r="D112" s="27" t="s">
        <v>277</v>
      </c>
      <c r="E112" s="27" t="s">
        <v>278</v>
      </c>
      <c r="F112" s="27" t="s">
        <v>279</v>
      </c>
      <c r="G112" s="27" t="s">
        <v>272</v>
      </c>
      <c r="H112" s="27" t="s">
        <v>280</v>
      </c>
      <c r="I112" s="31"/>
    </row>
    <row r="113" spans="1:9" x14ac:dyDescent="0.2">
      <c r="A113" s="27" t="s">
        <v>281</v>
      </c>
      <c r="B113" s="27" t="s">
        <v>275</v>
      </c>
      <c r="C113" s="27" t="s">
        <v>276</v>
      </c>
      <c r="D113" s="27" t="s">
        <v>277</v>
      </c>
      <c r="E113" s="27" t="s">
        <v>282</v>
      </c>
      <c r="F113" s="27" t="s">
        <v>283</v>
      </c>
      <c r="G113" s="27" t="s">
        <v>272</v>
      </c>
      <c r="H113" s="27" t="s">
        <v>284</v>
      </c>
      <c r="I113" s="31"/>
    </row>
    <row r="114" spans="1:9" x14ac:dyDescent="0.2">
      <c r="A114" s="27" t="s">
        <v>285</v>
      </c>
      <c r="B114" s="27" t="s">
        <v>275</v>
      </c>
      <c r="C114" s="27" t="s">
        <v>286</v>
      </c>
      <c r="D114" s="27" t="s">
        <v>277</v>
      </c>
      <c r="E114" s="27" t="s">
        <v>287</v>
      </c>
      <c r="F114" s="27" t="s">
        <v>288</v>
      </c>
      <c r="G114" s="27" t="s">
        <v>272</v>
      </c>
      <c r="H114" s="27" t="s">
        <v>289</v>
      </c>
      <c r="I114" s="31"/>
    </row>
    <row r="115" spans="1:9" x14ac:dyDescent="0.2">
      <c r="A115" s="27" t="s">
        <v>290</v>
      </c>
      <c r="B115" s="27" t="s">
        <v>291</v>
      </c>
      <c r="C115" s="27" t="s">
        <v>286</v>
      </c>
      <c r="D115" s="27" t="s">
        <v>277</v>
      </c>
      <c r="E115" s="27" t="s">
        <v>287</v>
      </c>
      <c r="F115" s="27" t="s">
        <v>292</v>
      </c>
      <c r="G115" s="27" t="s">
        <v>272</v>
      </c>
      <c r="H115" s="27" t="s">
        <v>293</v>
      </c>
      <c r="I115" s="31"/>
    </row>
    <row r="116" spans="1:9" x14ac:dyDescent="0.2">
      <c r="A116" s="27"/>
      <c r="B116" s="27"/>
      <c r="C116" s="27"/>
      <c r="D116" s="27"/>
      <c r="E116" s="27"/>
      <c r="F116" s="27"/>
      <c r="G116" s="27"/>
      <c r="H116" s="27"/>
      <c r="I116" s="31"/>
    </row>
    <row r="117" spans="1:9" x14ac:dyDescent="0.2">
      <c r="A117" s="68" t="s">
        <v>294</v>
      </c>
      <c r="B117" s="68" t="s">
        <v>295</v>
      </c>
      <c r="C117" s="68" t="s">
        <v>296</v>
      </c>
      <c r="D117" s="68" t="s">
        <v>297</v>
      </c>
      <c r="E117" s="68" t="s">
        <v>298</v>
      </c>
      <c r="F117" s="68" t="s">
        <v>299</v>
      </c>
      <c r="G117" s="68" t="s">
        <v>272</v>
      </c>
      <c r="H117" s="32"/>
      <c r="I117" s="31"/>
    </row>
    <row r="118" spans="1:9" x14ac:dyDescent="0.2">
      <c r="A118" s="68" t="s">
        <v>300</v>
      </c>
      <c r="B118" s="68" t="s">
        <v>301</v>
      </c>
      <c r="C118" s="68" t="s">
        <v>302</v>
      </c>
      <c r="D118" s="68" t="s">
        <v>303</v>
      </c>
      <c r="E118" s="68" t="s">
        <v>298</v>
      </c>
      <c r="F118" s="68" t="s">
        <v>304</v>
      </c>
      <c r="G118" s="68" t="s">
        <v>272</v>
      </c>
      <c r="H118" s="32" t="s">
        <v>305</v>
      </c>
      <c r="I118" s="31"/>
    </row>
    <row r="119" spans="1:9" x14ac:dyDescent="0.2">
      <c r="A119" s="68" t="s">
        <v>306</v>
      </c>
      <c r="B119" s="68" t="s">
        <v>307</v>
      </c>
      <c r="C119" s="68" t="s">
        <v>308</v>
      </c>
      <c r="D119" s="68" t="s">
        <v>303</v>
      </c>
      <c r="E119" s="68" t="s">
        <v>298</v>
      </c>
      <c r="F119" s="68" t="s">
        <v>309</v>
      </c>
      <c r="G119" s="68" t="s">
        <v>272</v>
      </c>
      <c r="H119" s="32" t="s">
        <v>310</v>
      </c>
      <c r="I119" s="31"/>
    </row>
    <row r="120" spans="1:9" x14ac:dyDescent="0.2">
      <c r="A120" s="68" t="s">
        <v>311</v>
      </c>
      <c r="B120" s="68" t="s">
        <v>312</v>
      </c>
      <c r="C120" s="68" t="s">
        <v>313</v>
      </c>
      <c r="D120" s="68" t="s">
        <v>303</v>
      </c>
      <c r="E120" s="68" t="s">
        <v>314</v>
      </c>
      <c r="F120" s="68" t="s">
        <v>315</v>
      </c>
      <c r="G120" s="68" t="s">
        <v>272</v>
      </c>
      <c r="H120" s="32" t="s">
        <v>316</v>
      </c>
      <c r="I120" s="31"/>
    </row>
    <row r="121" spans="1:9" x14ac:dyDescent="0.2">
      <c r="A121" s="68" t="s">
        <v>317</v>
      </c>
      <c r="B121" s="68" t="s">
        <v>318</v>
      </c>
      <c r="C121" s="68" t="s">
        <v>319</v>
      </c>
      <c r="D121" s="68" t="s">
        <v>303</v>
      </c>
      <c r="E121" s="68" t="s">
        <v>298</v>
      </c>
      <c r="F121" s="68" t="s">
        <v>320</v>
      </c>
      <c r="G121" s="68" t="s">
        <v>272</v>
      </c>
      <c r="H121" s="32" t="s">
        <v>321</v>
      </c>
      <c r="I121" s="31"/>
    </row>
    <row r="122" spans="1:9" x14ac:dyDescent="0.2">
      <c r="A122" s="68" t="s">
        <v>322</v>
      </c>
      <c r="B122" s="68" t="s">
        <v>323</v>
      </c>
      <c r="C122" s="68" t="s">
        <v>324</v>
      </c>
      <c r="D122" s="68" t="s">
        <v>325</v>
      </c>
      <c r="E122" s="68" t="s">
        <v>326</v>
      </c>
      <c r="F122" s="68" t="s">
        <v>327</v>
      </c>
      <c r="G122" s="68" t="s">
        <v>272</v>
      </c>
      <c r="H122" s="32" t="s">
        <v>328</v>
      </c>
      <c r="I122" s="31"/>
    </row>
    <row r="123" spans="1:9" x14ac:dyDescent="0.2">
      <c r="A123" s="68" t="s">
        <v>329</v>
      </c>
      <c r="B123" s="68" t="s">
        <v>330</v>
      </c>
      <c r="C123" s="68" t="s">
        <v>331</v>
      </c>
      <c r="D123" s="68" t="s">
        <v>325</v>
      </c>
      <c r="E123" s="68" t="s">
        <v>332</v>
      </c>
      <c r="F123" s="68" t="s">
        <v>333</v>
      </c>
      <c r="G123" s="68" t="s">
        <v>272</v>
      </c>
      <c r="H123" s="32" t="s">
        <v>334</v>
      </c>
      <c r="I123" s="31"/>
    </row>
    <row r="124" spans="1:9" x14ac:dyDescent="0.2">
      <c r="A124" s="68" t="s">
        <v>335</v>
      </c>
      <c r="B124" s="68" t="s">
        <v>336</v>
      </c>
      <c r="C124" s="68" t="s">
        <v>337</v>
      </c>
      <c r="D124" s="68" t="s">
        <v>325</v>
      </c>
      <c r="E124" s="68" t="s">
        <v>326</v>
      </c>
      <c r="F124" s="68" t="s">
        <v>338</v>
      </c>
      <c r="G124" s="68" t="s">
        <v>272</v>
      </c>
      <c r="H124" s="32" t="s">
        <v>328</v>
      </c>
      <c r="I124" s="31"/>
    </row>
    <row r="125" spans="1:9" x14ac:dyDescent="0.2">
      <c r="A125" s="68" t="s">
        <v>339</v>
      </c>
      <c r="B125" s="68" t="str">
        <f>"07DF011F"</f>
        <v>07DF011F</v>
      </c>
      <c r="C125" s="68" t="str">
        <f>"0441051F"</f>
        <v>0441051F</v>
      </c>
      <c r="D125" s="68" t="s">
        <v>303</v>
      </c>
      <c r="E125" s="68" t="str">
        <f>"0001003C0000"</f>
        <v>0001003C0000</v>
      </c>
      <c r="F125" s="68" t="s">
        <v>340</v>
      </c>
      <c r="G125" s="68" t="s">
        <v>272</v>
      </c>
      <c r="H125" s="32" t="s">
        <v>341</v>
      </c>
      <c r="I125" s="31"/>
    </row>
    <row r="126" spans="1:9" x14ac:dyDescent="0.2">
      <c r="A126" s="68" t="s">
        <v>342</v>
      </c>
      <c r="B126" s="4" t="str">
        <f>"07DF013C"</f>
        <v>07DF013C</v>
      </c>
      <c r="C126" s="68" t="s">
        <v>343</v>
      </c>
      <c r="D126" s="68" t="s">
        <v>303</v>
      </c>
      <c r="E126" s="68" t="s">
        <v>332</v>
      </c>
      <c r="F126" s="68" t="s">
        <v>344</v>
      </c>
      <c r="G126" s="68" t="s">
        <v>272</v>
      </c>
      <c r="H126" s="32" t="s">
        <v>345</v>
      </c>
      <c r="I126" s="31"/>
    </row>
    <row r="127" spans="1:9" x14ac:dyDescent="0.2">
      <c r="A127" s="68" t="s">
        <v>346</v>
      </c>
      <c r="B127" s="4" t="str">
        <f>"07DF013C"</f>
        <v>07DF013C</v>
      </c>
      <c r="C127" s="68" t="s">
        <v>343</v>
      </c>
      <c r="D127" s="68" t="s">
        <v>303</v>
      </c>
      <c r="E127" s="68" t="s">
        <v>347</v>
      </c>
      <c r="F127" s="68" t="s">
        <v>344</v>
      </c>
      <c r="G127" s="68" t="s">
        <v>272</v>
      </c>
      <c r="H127" s="32" t="s">
        <v>348</v>
      </c>
      <c r="I127" s="31"/>
    </row>
    <row r="128" spans="1:9" x14ac:dyDescent="0.2">
      <c r="A128" s="68" t="s">
        <v>349</v>
      </c>
      <c r="B128" s="4" t="str">
        <f>"07DF013E"</f>
        <v>07DF013E</v>
      </c>
      <c r="C128" s="68" t="s">
        <v>350</v>
      </c>
      <c r="D128" s="68" t="s">
        <v>303</v>
      </c>
      <c r="E128" s="68" t="s">
        <v>332</v>
      </c>
      <c r="F128" s="68" t="s">
        <v>351</v>
      </c>
      <c r="G128" s="68" t="s">
        <v>184</v>
      </c>
      <c r="H128" s="32" t="s">
        <v>352</v>
      </c>
      <c r="I128" s="31"/>
    </row>
    <row r="129" spans="1:9" x14ac:dyDescent="0.2">
      <c r="A129" s="68" t="s">
        <v>353</v>
      </c>
      <c r="B129" s="4" t="str">
        <f>"07DF013E"</f>
        <v>07DF013E</v>
      </c>
      <c r="C129" s="68" t="s">
        <v>350</v>
      </c>
      <c r="D129" s="68" t="s">
        <v>303</v>
      </c>
      <c r="E129" s="68" t="s">
        <v>347</v>
      </c>
      <c r="F129" s="68" t="s">
        <v>351</v>
      </c>
      <c r="G129" s="68" t="s">
        <v>184</v>
      </c>
      <c r="H129" s="32" t="s">
        <v>354</v>
      </c>
      <c r="I129" s="31"/>
    </row>
    <row r="130" spans="1:9" x14ac:dyDescent="0.2">
      <c r="A130" s="68" t="s">
        <v>355</v>
      </c>
      <c r="B130" s="68" t="s">
        <v>356</v>
      </c>
      <c r="C130" s="68" t="s">
        <v>357</v>
      </c>
      <c r="D130" s="68" t="s">
        <v>303</v>
      </c>
      <c r="E130" s="68" t="s">
        <v>298</v>
      </c>
      <c r="F130" s="68" t="s">
        <v>358</v>
      </c>
      <c r="G130" s="68" t="s">
        <v>272</v>
      </c>
      <c r="H130" s="32" t="s">
        <v>359</v>
      </c>
      <c r="I130" s="31"/>
    </row>
    <row r="131" spans="1:9" x14ac:dyDescent="0.2">
      <c r="A131" s="68" t="s">
        <v>360</v>
      </c>
      <c r="B131" s="68" t="s">
        <v>361</v>
      </c>
      <c r="C131" s="68" t="s">
        <v>362</v>
      </c>
      <c r="D131" s="68" t="s">
        <v>303</v>
      </c>
      <c r="E131" s="68" t="s">
        <v>298</v>
      </c>
      <c r="F131" s="68" t="s">
        <v>363</v>
      </c>
      <c r="G131" s="68" t="s">
        <v>272</v>
      </c>
      <c r="H131" s="32" t="s">
        <v>359</v>
      </c>
      <c r="I131" s="31"/>
    </row>
    <row r="132" spans="1:9" x14ac:dyDescent="0.2">
      <c r="A132" s="42" t="s">
        <v>256</v>
      </c>
      <c r="B132" s="14" t="str">
        <f>"07DF0133"</f>
        <v>07DF0133</v>
      </c>
      <c r="C132" s="14" t="str">
        <f>"04418533"</f>
        <v>04418533</v>
      </c>
      <c r="D132" s="14" t="str">
        <f>"2808"</f>
        <v>2808</v>
      </c>
      <c r="E132" s="14" t="str">
        <f>"006400450000"</f>
        <v>006400450000</v>
      </c>
      <c r="F132" s="14" t="s">
        <v>364</v>
      </c>
      <c r="G132" s="14" t="s">
        <v>272</v>
      </c>
      <c r="H132" s="14" t="s">
        <v>365</v>
      </c>
      <c r="I132" s="31"/>
    </row>
    <row r="133" spans="1:9" x14ac:dyDescent="0.2">
      <c r="A133" s="24" t="s">
        <v>366</v>
      </c>
      <c r="B133" s="68" t="str">
        <f>"07DF015B"</f>
        <v>07DF015B</v>
      </c>
      <c r="C133" s="68" t="s">
        <v>367</v>
      </c>
      <c r="D133" s="68" t="str">
        <f>"2808"</f>
        <v>2808</v>
      </c>
      <c r="E133" s="68" t="s">
        <v>326</v>
      </c>
      <c r="F133" s="68" t="s">
        <v>368</v>
      </c>
      <c r="G133" s="68" t="s">
        <v>184</v>
      </c>
      <c r="H133" s="32" t="s">
        <v>369</v>
      </c>
      <c r="I133" s="31"/>
    </row>
    <row r="134" spans="1:9" x14ac:dyDescent="0.2">
      <c r="A134" s="24" t="s">
        <v>370</v>
      </c>
      <c r="B134" s="46" t="str">
        <f>"07DF015C"</f>
        <v>07DF015C</v>
      </c>
      <c r="C134" s="46" t="s">
        <v>371</v>
      </c>
      <c r="D134" s="46" t="str">
        <f>"2810"</f>
        <v>2810</v>
      </c>
      <c r="E134" s="68" t="s">
        <v>347</v>
      </c>
      <c r="F134" s="46" t="s">
        <v>372</v>
      </c>
      <c r="G134" s="46" t="s">
        <v>184</v>
      </c>
      <c r="H134" s="81" t="s">
        <v>373</v>
      </c>
      <c r="I134" s="31"/>
    </row>
    <row r="135" spans="1:9" x14ac:dyDescent="0.2">
      <c r="E135" s="2"/>
    </row>
    <row r="136" spans="1:9" x14ac:dyDescent="0.2">
      <c r="A136" s="74" t="s">
        <v>374</v>
      </c>
    </row>
    <row r="137" spans="1:9" x14ac:dyDescent="0.2">
      <c r="A137" s="66">
        <v>40196</v>
      </c>
      <c r="B137" s="83" t="s">
        <v>375</v>
      </c>
      <c r="C137" s="83"/>
      <c r="D137" s="83"/>
      <c r="E137" s="83"/>
      <c r="F137" s="83"/>
      <c r="G137" s="83"/>
      <c r="H137" s="83"/>
    </row>
    <row r="138" spans="1:9" x14ac:dyDescent="0.2">
      <c r="A138" s="66">
        <v>40199</v>
      </c>
      <c r="B138" s="83" t="s">
        <v>376</v>
      </c>
      <c r="C138" s="83"/>
      <c r="D138" s="83"/>
      <c r="E138" s="83"/>
      <c r="F138" s="83"/>
      <c r="G138" s="83"/>
      <c r="H138" s="83"/>
    </row>
    <row r="139" spans="1:9" x14ac:dyDescent="0.2">
      <c r="A139" s="66">
        <v>40207</v>
      </c>
      <c r="B139" s="83" t="s">
        <v>377</v>
      </c>
      <c r="C139" s="83"/>
      <c r="D139" s="83"/>
      <c r="E139" s="83"/>
      <c r="F139" s="83"/>
      <c r="G139" s="83"/>
      <c r="H139" s="83"/>
    </row>
    <row r="140" spans="1:9" x14ac:dyDescent="0.2">
      <c r="B140" s="83" t="s">
        <v>378</v>
      </c>
      <c r="C140" s="83"/>
      <c r="D140" s="83"/>
      <c r="E140" s="83"/>
      <c r="F140" s="83"/>
      <c r="G140" s="83"/>
      <c r="H140" s="83"/>
    </row>
    <row r="141" spans="1:9" x14ac:dyDescent="0.2">
      <c r="B141" s="83" t="s">
        <v>379</v>
      </c>
      <c r="C141" s="83"/>
      <c r="D141" s="83"/>
      <c r="E141" s="83"/>
      <c r="F141" s="83"/>
      <c r="G141" s="83"/>
      <c r="H141" s="83"/>
    </row>
    <row r="142" spans="1:9" x14ac:dyDescent="0.2">
      <c r="B142" s="83" t="s">
        <v>380</v>
      </c>
      <c r="C142" s="83"/>
      <c r="D142" s="83"/>
      <c r="E142" s="83"/>
      <c r="F142" s="83"/>
      <c r="G142" s="83"/>
      <c r="H142" s="83"/>
    </row>
    <row r="143" spans="1:9" x14ac:dyDescent="0.2">
      <c r="B143" s="83" t="s">
        <v>381</v>
      </c>
      <c r="C143" s="83"/>
      <c r="D143" s="83"/>
      <c r="E143" s="83"/>
      <c r="F143" s="83"/>
      <c r="G143" s="83"/>
      <c r="H143" s="83"/>
    </row>
    <row r="144" spans="1:9" x14ac:dyDescent="0.2">
      <c r="B144" s="83" t="s">
        <v>382</v>
      </c>
      <c r="C144" s="83"/>
      <c r="D144" s="83"/>
      <c r="E144" s="83"/>
      <c r="F144" s="83"/>
      <c r="G144" s="83"/>
      <c r="H144" s="83"/>
    </row>
    <row r="145" spans="1:8" x14ac:dyDescent="0.2">
      <c r="B145" s="83" t="s">
        <v>383</v>
      </c>
      <c r="C145" s="83"/>
      <c r="D145" s="83"/>
      <c r="E145" s="83"/>
      <c r="F145" s="83"/>
      <c r="G145" s="83"/>
      <c r="H145" s="83"/>
    </row>
    <row r="146" spans="1:8" x14ac:dyDescent="0.2">
      <c r="A146" s="66">
        <v>40209</v>
      </c>
      <c r="B146" s="83" t="s">
        <v>384</v>
      </c>
      <c r="C146" s="83"/>
      <c r="D146" s="83"/>
      <c r="E146" s="83"/>
      <c r="F146" s="83"/>
      <c r="G146" s="83"/>
      <c r="H146" s="83"/>
    </row>
    <row r="147" spans="1:8" x14ac:dyDescent="0.2">
      <c r="B147" s="83" t="s">
        <v>385</v>
      </c>
      <c r="C147" s="83"/>
      <c r="D147" s="83"/>
      <c r="E147" s="83"/>
      <c r="F147" s="83"/>
      <c r="G147" s="83"/>
      <c r="H147" s="83"/>
    </row>
    <row r="148" spans="1:8" x14ac:dyDescent="0.2">
      <c r="B148" s="83" t="s">
        <v>386</v>
      </c>
      <c r="C148" s="83"/>
      <c r="D148" s="83"/>
      <c r="E148" s="83"/>
      <c r="F148" s="83"/>
      <c r="G148" s="83"/>
      <c r="H148" s="83"/>
    </row>
    <row r="149" spans="1:8" x14ac:dyDescent="0.2">
      <c r="B149" s="83" t="s">
        <v>387</v>
      </c>
      <c r="C149" s="83"/>
      <c r="D149" s="83"/>
      <c r="E149" s="83"/>
      <c r="F149" s="83"/>
      <c r="G149" s="83"/>
      <c r="H149" s="83"/>
    </row>
    <row r="150" spans="1:8" x14ac:dyDescent="0.2">
      <c r="A150" s="66">
        <v>40213</v>
      </c>
      <c r="B150" s="83" t="s">
        <v>388</v>
      </c>
      <c r="C150" s="83"/>
      <c r="D150" s="83"/>
      <c r="E150" s="83"/>
      <c r="F150" s="83"/>
      <c r="G150" s="83"/>
      <c r="H150" s="83"/>
    </row>
    <row r="151" spans="1:8" x14ac:dyDescent="0.2">
      <c r="A151" s="66">
        <v>40215</v>
      </c>
      <c r="B151" s="83" t="s">
        <v>389</v>
      </c>
      <c r="C151" s="83"/>
      <c r="D151" s="83"/>
      <c r="E151" s="83"/>
      <c r="F151" s="83"/>
      <c r="G151" s="83"/>
      <c r="H151" s="83"/>
    </row>
    <row r="152" spans="1:8" x14ac:dyDescent="0.2">
      <c r="B152" s="83" t="s">
        <v>390</v>
      </c>
      <c r="C152" s="83"/>
      <c r="D152" s="83"/>
      <c r="E152" s="83"/>
      <c r="F152" s="83"/>
      <c r="G152" s="83"/>
      <c r="H152" s="83"/>
    </row>
    <row r="153" spans="1:8" x14ac:dyDescent="0.2">
      <c r="A153" s="66">
        <v>40219</v>
      </c>
      <c r="B153" s="83" t="s">
        <v>391</v>
      </c>
      <c r="C153" s="83"/>
      <c r="D153" s="83"/>
      <c r="E153" s="83"/>
      <c r="F153" s="83"/>
      <c r="G153" s="83"/>
      <c r="H153" s="83"/>
    </row>
    <row r="154" spans="1:8" x14ac:dyDescent="0.2">
      <c r="B154" s="83" t="s">
        <v>392</v>
      </c>
      <c r="C154" s="83"/>
      <c r="D154" s="83"/>
      <c r="E154" s="83"/>
      <c r="F154" s="83"/>
      <c r="G154" s="83"/>
      <c r="H154" s="83"/>
    </row>
    <row r="155" spans="1:8" x14ac:dyDescent="0.2">
      <c r="A155" s="66">
        <v>40220</v>
      </c>
      <c r="B155" s="83" t="s">
        <v>393</v>
      </c>
      <c r="C155" s="83"/>
      <c r="D155" s="83"/>
      <c r="E155" s="83"/>
      <c r="F155" s="83"/>
      <c r="G155" s="83"/>
      <c r="H155" s="83"/>
    </row>
    <row r="156" spans="1:8" x14ac:dyDescent="0.2">
      <c r="B156" s="83" t="s">
        <v>394</v>
      </c>
      <c r="C156" s="83"/>
      <c r="D156" s="83"/>
      <c r="E156" s="83"/>
      <c r="F156" s="83"/>
      <c r="G156" s="83"/>
      <c r="H156" s="83"/>
    </row>
    <row r="157" spans="1:8" x14ac:dyDescent="0.2">
      <c r="B157" s="83" t="s">
        <v>395</v>
      </c>
      <c r="C157" s="83"/>
      <c r="D157" s="83"/>
      <c r="E157" s="83"/>
      <c r="F157" s="83"/>
      <c r="G157" s="83"/>
      <c r="H157" s="83"/>
    </row>
    <row r="158" spans="1:8" x14ac:dyDescent="0.2">
      <c r="B158" s="83" t="s">
        <v>396</v>
      </c>
      <c r="C158" s="83"/>
      <c r="D158" s="83"/>
      <c r="E158" s="83"/>
      <c r="F158" s="83"/>
      <c r="G158" s="83"/>
      <c r="H158" s="83"/>
    </row>
    <row r="159" spans="1:8" x14ac:dyDescent="0.2">
      <c r="A159" s="66">
        <v>40229</v>
      </c>
      <c r="B159" s="83" t="s">
        <v>397</v>
      </c>
      <c r="C159" s="83"/>
      <c r="D159" s="83"/>
      <c r="E159" s="83"/>
      <c r="F159" s="83"/>
      <c r="G159" s="83"/>
      <c r="H159" s="83"/>
    </row>
    <row r="160" spans="1:8" x14ac:dyDescent="0.2">
      <c r="B160" s="83" t="s">
        <v>398</v>
      </c>
      <c r="C160" s="83"/>
      <c r="D160" s="83"/>
      <c r="E160" s="83"/>
      <c r="F160" s="83"/>
      <c r="G160" s="83"/>
      <c r="H160" s="83"/>
    </row>
    <row r="161" spans="1:8" x14ac:dyDescent="0.2">
      <c r="A161" s="66">
        <v>40230</v>
      </c>
      <c r="B161" s="83" t="s">
        <v>399</v>
      </c>
      <c r="C161" s="83"/>
      <c r="D161" s="83"/>
      <c r="E161" s="83"/>
      <c r="F161" s="83"/>
      <c r="G161" s="83"/>
      <c r="H161" s="83"/>
    </row>
    <row r="162" spans="1:8" x14ac:dyDescent="0.2">
      <c r="B162" s="83" t="s">
        <v>400</v>
      </c>
      <c r="C162" s="83"/>
      <c r="D162" s="83"/>
      <c r="E162" s="83"/>
      <c r="F162" s="83"/>
      <c r="G162" s="83"/>
      <c r="H162" s="83"/>
    </row>
    <row r="163" spans="1:8" x14ac:dyDescent="0.2">
      <c r="B163" s="83" t="s">
        <v>401</v>
      </c>
      <c r="C163" s="83"/>
      <c r="D163" s="83"/>
      <c r="E163" s="83"/>
      <c r="F163" s="83"/>
      <c r="G163" s="83"/>
      <c r="H163" s="83"/>
    </row>
    <row r="164" spans="1:8" x14ac:dyDescent="0.2">
      <c r="B164" s="100" t="s">
        <v>402</v>
      </c>
      <c r="C164" s="100"/>
      <c r="D164" s="100"/>
      <c r="E164" s="100"/>
      <c r="F164" s="100"/>
      <c r="G164" s="100"/>
      <c r="H164" s="100"/>
    </row>
    <row r="165" spans="1:8" x14ac:dyDescent="0.2">
      <c r="B165" s="83" t="s">
        <v>403</v>
      </c>
      <c r="C165" s="83"/>
      <c r="D165" s="83"/>
      <c r="E165" s="83"/>
      <c r="F165" s="83"/>
      <c r="G165" s="83"/>
      <c r="H165" s="83"/>
    </row>
    <row r="166" spans="1:8" x14ac:dyDescent="0.2">
      <c r="A166" s="66">
        <v>40233</v>
      </c>
      <c r="B166" s="100" t="s">
        <v>404</v>
      </c>
      <c r="C166" s="100"/>
      <c r="D166" s="100"/>
      <c r="E166" s="100"/>
      <c r="F166" s="100"/>
      <c r="G166" s="100"/>
      <c r="H166" s="100"/>
    </row>
    <row r="167" spans="1:8" x14ac:dyDescent="0.2">
      <c r="A167" s="66">
        <v>40413</v>
      </c>
      <c r="B167" s="83" t="s">
        <v>405</v>
      </c>
      <c r="C167" s="83"/>
      <c r="D167" s="83"/>
      <c r="E167" s="83"/>
      <c r="F167" s="83"/>
      <c r="G167" s="83"/>
      <c r="H167" s="83"/>
    </row>
    <row r="168" spans="1:8" x14ac:dyDescent="0.2">
      <c r="A168" s="66">
        <v>40418</v>
      </c>
      <c r="B168" s="83" t="s">
        <v>406</v>
      </c>
      <c r="C168" s="83"/>
      <c r="D168" s="83"/>
      <c r="E168" s="83"/>
      <c r="F168" s="83"/>
      <c r="G168" s="83"/>
      <c r="H168" s="83"/>
    </row>
    <row r="169" spans="1:8" x14ac:dyDescent="0.2">
      <c r="B169" s="83" t="s">
        <v>407</v>
      </c>
      <c r="C169" s="83"/>
      <c r="D169" s="83"/>
      <c r="E169" s="83"/>
      <c r="F169" s="83"/>
      <c r="G169" s="83"/>
      <c r="H169" s="83"/>
    </row>
    <row r="170" spans="1:8" x14ac:dyDescent="0.2">
      <c r="B170" s="83" t="s">
        <v>408</v>
      </c>
      <c r="C170" s="83"/>
      <c r="D170" s="83"/>
      <c r="E170" s="83"/>
      <c r="F170" s="83"/>
      <c r="G170" s="83"/>
      <c r="H170" s="83"/>
    </row>
    <row r="171" spans="1:8" x14ac:dyDescent="0.2">
      <c r="B171" s="83" t="s">
        <v>409</v>
      </c>
      <c r="C171" s="83"/>
      <c r="D171" s="83"/>
      <c r="E171" s="83"/>
      <c r="F171" s="83"/>
      <c r="G171" s="83"/>
      <c r="H171" s="83"/>
    </row>
    <row r="172" spans="1:8" x14ac:dyDescent="0.2">
      <c r="A172" s="66">
        <v>40419</v>
      </c>
      <c r="B172" s="83" t="s">
        <v>410</v>
      </c>
      <c r="C172" s="83"/>
      <c r="D172" s="83"/>
      <c r="E172" s="83"/>
      <c r="F172" s="83"/>
      <c r="G172" s="83"/>
      <c r="H172" s="83"/>
    </row>
    <row r="173" spans="1:8" x14ac:dyDescent="0.2">
      <c r="B173" s="83" t="s">
        <v>411</v>
      </c>
      <c r="C173" s="83"/>
      <c r="D173" s="83"/>
      <c r="E173" s="83"/>
      <c r="F173" s="83"/>
      <c r="G173" s="83"/>
      <c r="H173" s="83"/>
    </row>
    <row r="174" spans="1:8" x14ac:dyDescent="0.2">
      <c r="A174" s="66">
        <v>40599</v>
      </c>
      <c r="B174" s="83" t="s">
        <v>412</v>
      </c>
      <c r="C174" s="83"/>
      <c r="D174" s="83"/>
      <c r="E174" s="83"/>
      <c r="F174" s="83"/>
      <c r="G174" s="83"/>
      <c r="H174" s="83"/>
    </row>
    <row r="175" spans="1:8" x14ac:dyDescent="0.2">
      <c r="B175" s="83" t="s">
        <v>413</v>
      </c>
      <c r="C175" s="83"/>
      <c r="D175" s="83"/>
      <c r="E175" s="83"/>
      <c r="F175" s="83"/>
      <c r="G175" s="83"/>
      <c r="H175" s="83"/>
    </row>
    <row r="176" spans="1:8" x14ac:dyDescent="0.2">
      <c r="B176" s="83" t="s">
        <v>414</v>
      </c>
      <c r="C176" s="83"/>
      <c r="D176" s="83"/>
      <c r="E176" s="83"/>
      <c r="F176" s="83"/>
      <c r="G176" s="83"/>
      <c r="H176" s="83"/>
    </row>
    <row r="177" spans="1:8" x14ac:dyDescent="0.2">
      <c r="B177" s="83" t="s">
        <v>415</v>
      </c>
      <c r="C177" s="83"/>
      <c r="D177" s="83"/>
      <c r="E177" s="83"/>
      <c r="F177" s="83"/>
      <c r="G177" s="83"/>
      <c r="H177" s="83"/>
    </row>
    <row r="178" spans="1:8" x14ac:dyDescent="0.2">
      <c r="B178" s="83" t="s">
        <v>416</v>
      </c>
      <c r="C178" s="83"/>
      <c r="D178" s="83"/>
      <c r="E178" s="83"/>
      <c r="F178" s="83"/>
      <c r="G178" s="83"/>
      <c r="H178" s="83"/>
    </row>
    <row r="179" spans="1:8" x14ac:dyDescent="0.2">
      <c r="A179" s="66">
        <v>40601</v>
      </c>
      <c r="B179" s="83" t="s">
        <v>417</v>
      </c>
      <c r="C179" s="83"/>
      <c r="D179" s="83"/>
      <c r="E179" s="83"/>
      <c r="F179" s="83"/>
      <c r="G179" s="83"/>
      <c r="H179" s="83"/>
    </row>
    <row r="180" spans="1:8" x14ac:dyDescent="0.2">
      <c r="A180" s="66">
        <v>40718</v>
      </c>
      <c r="B180" s="83" t="s">
        <v>418</v>
      </c>
      <c r="C180" s="83"/>
      <c r="D180" s="83"/>
      <c r="E180" s="83"/>
      <c r="F180" s="83"/>
      <c r="G180" s="83"/>
      <c r="H180" s="83"/>
    </row>
    <row r="181" spans="1:8" x14ac:dyDescent="0.2">
      <c r="A181" s="66">
        <v>40725</v>
      </c>
      <c r="B181" s="83" t="s">
        <v>419</v>
      </c>
      <c r="C181" s="83"/>
      <c r="D181" s="83"/>
      <c r="E181" s="83"/>
      <c r="F181" s="83"/>
      <c r="G181" s="83"/>
      <c r="H181" s="83"/>
    </row>
    <row r="182" spans="1:8" x14ac:dyDescent="0.2">
      <c r="A182" s="66">
        <v>40735</v>
      </c>
      <c r="B182" s="83" t="s">
        <v>420</v>
      </c>
      <c r="C182" s="83"/>
      <c r="D182" s="83"/>
      <c r="E182" s="83"/>
      <c r="F182" s="83"/>
      <c r="G182" s="83"/>
      <c r="H182" s="83"/>
    </row>
    <row r="183" spans="1:8" x14ac:dyDescent="0.2">
      <c r="B183" s="101" t="s">
        <v>421</v>
      </c>
      <c r="C183" s="101"/>
      <c r="D183" s="101"/>
      <c r="E183" s="101"/>
      <c r="F183" s="101"/>
      <c r="G183" s="101"/>
      <c r="H183" s="101"/>
    </row>
    <row r="184" spans="1:8" x14ac:dyDescent="0.2">
      <c r="B184" s="83" t="s">
        <v>422</v>
      </c>
      <c r="C184" s="83"/>
      <c r="D184" s="83"/>
      <c r="E184" s="83"/>
      <c r="F184" s="83"/>
      <c r="G184" s="83"/>
      <c r="H184" s="83"/>
    </row>
    <row r="185" spans="1:8" x14ac:dyDescent="0.2">
      <c r="B185" s="83" t="s">
        <v>423</v>
      </c>
      <c r="C185" s="83"/>
      <c r="D185" s="83"/>
      <c r="E185" s="83"/>
      <c r="F185" s="83"/>
      <c r="G185" s="83"/>
      <c r="H185" s="83"/>
    </row>
    <row r="186" spans="1:8" x14ac:dyDescent="0.2">
      <c r="B186" s="83" t="s">
        <v>424</v>
      </c>
      <c r="C186" s="83"/>
      <c r="D186" s="83"/>
      <c r="E186" s="83"/>
      <c r="F186" s="83"/>
      <c r="G186" s="83"/>
      <c r="H186" s="83"/>
    </row>
    <row r="187" spans="1:8" x14ac:dyDescent="0.2">
      <c r="B187" s="83" t="s">
        <v>425</v>
      </c>
      <c r="C187" s="83"/>
      <c r="D187" s="83"/>
      <c r="E187" s="83"/>
      <c r="F187" s="83"/>
      <c r="G187" s="83"/>
      <c r="H187" s="83"/>
    </row>
    <row r="188" spans="1:8" x14ac:dyDescent="0.2">
      <c r="A188" s="66">
        <v>40868</v>
      </c>
      <c r="B188" s="83" t="s">
        <v>426</v>
      </c>
      <c r="C188" s="83"/>
      <c r="D188" s="83"/>
      <c r="E188" s="83"/>
      <c r="F188" s="83"/>
      <c r="G188" s="83"/>
      <c r="H188" s="83"/>
    </row>
    <row r="189" spans="1:8" x14ac:dyDescent="0.2">
      <c r="B189" s="102" t="s">
        <v>427</v>
      </c>
      <c r="C189" s="102"/>
      <c r="D189" s="102"/>
      <c r="E189" s="102"/>
      <c r="F189" s="102"/>
      <c r="G189" s="102"/>
      <c r="H189" s="102"/>
    </row>
    <row r="190" spans="1:8" x14ac:dyDescent="0.2">
      <c r="B190" s="102" t="s">
        <v>428</v>
      </c>
      <c r="C190" s="102"/>
      <c r="D190" s="102"/>
      <c r="E190" s="102"/>
      <c r="F190" s="102"/>
      <c r="G190" s="102"/>
      <c r="H190" s="102"/>
    </row>
    <row r="191" spans="1:8" x14ac:dyDescent="0.2">
      <c r="B191" s="83" t="s">
        <v>429</v>
      </c>
      <c r="C191" s="83"/>
      <c r="D191" s="83"/>
      <c r="E191" s="83"/>
      <c r="F191" s="83"/>
      <c r="G191" s="83"/>
      <c r="H191" s="83"/>
    </row>
    <row r="192" spans="1:8" x14ac:dyDescent="0.2">
      <c r="B192" s="83" t="s">
        <v>430</v>
      </c>
      <c r="C192" s="83"/>
      <c r="D192" s="83"/>
      <c r="E192" s="83"/>
      <c r="F192" s="83"/>
      <c r="G192" s="83"/>
      <c r="H192" s="83"/>
    </row>
    <row r="193" spans="1:8" x14ac:dyDescent="0.2">
      <c r="A193" s="66">
        <v>40871</v>
      </c>
      <c r="B193" s="83" t="s">
        <v>431</v>
      </c>
      <c r="C193" s="83"/>
      <c r="D193" s="83"/>
      <c r="E193" s="83"/>
      <c r="F193" s="83"/>
      <c r="G193" s="83"/>
      <c r="H193" s="83"/>
    </row>
    <row r="194" spans="1:8" x14ac:dyDescent="0.2">
      <c r="B194" s="83" t="s">
        <v>432</v>
      </c>
      <c r="C194" s="83"/>
      <c r="D194" s="83"/>
      <c r="E194" s="83"/>
      <c r="F194" s="83"/>
      <c r="G194" s="83"/>
      <c r="H194" s="83"/>
    </row>
    <row r="195" spans="1:8" x14ac:dyDescent="0.2">
      <c r="B195" s="83" t="s">
        <v>433</v>
      </c>
      <c r="C195" s="83"/>
      <c r="D195" s="83"/>
      <c r="E195" s="83"/>
      <c r="F195" s="83"/>
      <c r="G195" s="83"/>
      <c r="H195" s="83"/>
    </row>
    <row r="196" spans="1:8" x14ac:dyDescent="0.2">
      <c r="B196" s="83" t="s">
        <v>434</v>
      </c>
      <c r="C196" s="83"/>
      <c r="D196" s="83"/>
      <c r="E196" s="83"/>
      <c r="F196" s="83"/>
      <c r="G196" s="83"/>
      <c r="H196" s="83"/>
    </row>
    <row r="197" spans="1:8" x14ac:dyDescent="0.2">
      <c r="B197" s="83" t="s">
        <v>435</v>
      </c>
      <c r="C197" s="83"/>
      <c r="D197" s="83"/>
      <c r="E197" s="83"/>
      <c r="F197" s="83"/>
      <c r="G197" s="83"/>
      <c r="H197" s="83"/>
    </row>
    <row r="198" spans="1:8" x14ac:dyDescent="0.2">
      <c r="B198" s="102" t="s">
        <v>436</v>
      </c>
      <c r="C198" s="102"/>
      <c r="D198" s="102"/>
      <c r="E198" s="102"/>
      <c r="F198" s="102"/>
      <c r="G198" s="102"/>
      <c r="H198" s="102"/>
    </row>
    <row r="199" spans="1:8" x14ac:dyDescent="0.2">
      <c r="B199" s="102" t="s">
        <v>437</v>
      </c>
      <c r="C199" s="102"/>
      <c r="D199" s="102"/>
      <c r="E199" s="102"/>
      <c r="F199" s="102"/>
      <c r="G199" s="102"/>
      <c r="H199" s="102"/>
    </row>
    <row r="200" spans="1:8" x14ac:dyDescent="0.2">
      <c r="B200" s="102" t="s">
        <v>438</v>
      </c>
      <c r="C200" s="102"/>
      <c r="D200" s="102"/>
      <c r="E200" s="102"/>
      <c r="F200" s="102"/>
      <c r="G200" s="102"/>
      <c r="H200" s="102"/>
    </row>
    <row r="201" spans="1:8" ht="12.75" customHeight="1" x14ac:dyDescent="0.2">
      <c r="B201" s="83"/>
      <c r="C201" s="83"/>
      <c r="D201" s="83"/>
      <c r="E201" s="83"/>
      <c r="F201" s="83"/>
      <c r="G201" s="83"/>
      <c r="H201" s="83"/>
    </row>
    <row r="202" spans="1:8" ht="12.75" customHeight="1" x14ac:dyDescent="0.2">
      <c r="B202" s="83"/>
      <c r="C202" s="83"/>
      <c r="D202" s="83"/>
      <c r="E202" s="83"/>
      <c r="F202" s="83"/>
      <c r="G202" s="83"/>
      <c r="H202" s="83"/>
    </row>
  </sheetData>
  <mergeCells count="77">
    <mergeCell ref="B201:H201"/>
    <mergeCell ref="B202:H202"/>
    <mergeCell ref="B196:H196"/>
    <mergeCell ref="B197:H197"/>
    <mergeCell ref="B198:H198"/>
    <mergeCell ref="B199:H199"/>
    <mergeCell ref="B200:H200"/>
    <mergeCell ref="B191:H191"/>
    <mergeCell ref="B192:H192"/>
    <mergeCell ref="B193:H193"/>
    <mergeCell ref="B194:H194"/>
    <mergeCell ref="B195:H195"/>
    <mergeCell ref="B186:H186"/>
    <mergeCell ref="B187:H187"/>
    <mergeCell ref="B188:H188"/>
    <mergeCell ref="B189:H189"/>
    <mergeCell ref="B190:H190"/>
    <mergeCell ref="B181:H181"/>
    <mergeCell ref="B182:H182"/>
    <mergeCell ref="B183:H183"/>
    <mergeCell ref="B184:H184"/>
    <mergeCell ref="B185:H185"/>
    <mergeCell ref="B176:H176"/>
    <mergeCell ref="B177:H177"/>
    <mergeCell ref="B178:H178"/>
    <mergeCell ref="B179:H179"/>
    <mergeCell ref="B180:H180"/>
    <mergeCell ref="B171:H171"/>
    <mergeCell ref="B172:H172"/>
    <mergeCell ref="B173:H173"/>
    <mergeCell ref="B174:H174"/>
    <mergeCell ref="B175:H175"/>
    <mergeCell ref="B166:H166"/>
    <mergeCell ref="B167:H167"/>
    <mergeCell ref="B168:H168"/>
    <mergeCell ref="B169:H169"/>
    <mergeCell ref="B170:H170"/>
    <mergeCell ref="B161:H161"/>
    <mergeCell ref="B162:H162"/>
    <mergeCell ref="B163:H163"/>
    <mergeCell ref="B164:H164"/>
    <mergeCell ref="B165:H165"/>
    <mergeCell ref="B156:H156"/>
    <mergeCell ref="B157:H157"/>
    <mergeCell ref="B158:H158"/>
    <mergeCell ref="B159:H159"/>
    <mergeCell ref="B160:H160"/>
    <mergeCell ref="B151:H151"/>
    <mergeCell ref="B152:H152"/>
    <mergeCell ref="B153:H153"/>
    <mergeCell ref="B154:H154"/>
    <mergeCell ref="B155:H155"/>
    <mergeCell ref="B146:H146"/>
    <mergeCell ref="B147:H147"/>
    <mergeCell ref="B148:H148"/>
    <mergeCell ref="B149:H149"/>
    <mergeCell ref="B150:H150"/>
    <mergeCell ref="B141:H141"/>
    <mergeCell ref="B142:H142"/>
    <mergeCell ref="B143:H143"/>
    <mergeCell ref="B144:H144"/>
    <mergeCell ref="B145:H145"/>
    <mergeCell ref="B75:H75"/>
    <mergeCell ref="B137:H137"/>
    <mergeCell ref="B138:H138"/>
    <mergeCell ref="B139:H139"/>
    <mergeCell ref="B140:H140"/>
    <mergeCell ref="A6:B6"/>
    <mergeCell ref="E6:F6"/>
    <mergeCell ref="E7:H7"/>
    <mergeCell ref="B8:F8"/>
    <mergeCell ref="A9:B9"/>
    <mergeCell ref="C1:E1"/>
    <mergeCell ref="F1:H1"/>
    <mergeCell ref="B2:C2"/>
    <mergeCell ref="D2:H2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workbookViewId="0"/>
  </sheetViews>
  <sheetFormatPr defaultColWidth="9.140625" defaultRowHeight="12.75" customHeight="1" x14ac:dyDescent="0.2"/>
  <cols>
    <col min="1" max="1" width="5.7109375" style="53" customWidth="1"/>
    <col min="2" max="2" width="44.85546875" style="53" customWidth="1"/>
    <col min="3" max="3" width="10.140625" style="53" customWidth="1"/>
    <col min="4" max="4" width="14.42578125" style="53" customWidth="1"/>
    <col min="5" max="5" width="4.7109375" style="53" customWidth="1"/>
    <col min="6" max="6" width="14.42578125" style="53" customWidth="1"/>
    <col min="7" max="7" width="4.7109375" style="53" customWidth="1"/>
    <col min="8" max="8" width="24.140625" style="1" customWidth="1"/>
    <col min="9" max="9" width="13.28515625" style="53" customWidth="1"/>
    <col min="10" max="10" width="0.28515625" style="16" customWidth="1"/>
    <col min="11" max="11" width="28.5703125" style="53" customWidth="1"/>
    <col min="12" max="15" width="9" style="53" customWidth="1"/>
  </cols>
  <sheetData>
    <row r="1" spans="1:16" x14ac:dyDescent="0.2">
      <c r="P1" s="53"/>
    </row>
    <row r="2" spans="1:16" x14ac:dyDescent="0.2">
      <c r="B2" s="53" t="s">
        <v>439</v>
      </c>
      <c r="C2" s="85" t="s">
        <v>440</v>
      </c>
      <c r="D2" s="85"/>
      <c r="E2" s="85" t="s">
        <v>441</v>
      </c>
      <c r="F2" s="85"/>
      <c r="G2" s="85"/>
      <c r="H2" s="103"/>
      <c r="P2" s="53"/>
    </row>
    <row r="3" spans="1:16" x14ac:dyDescent="0.2">
      <c r="B3" s="53" t="str">
        <f>HYPERLINK("http://www.cleanmpg.com/forums/downloads.php?do=file&amp;id=34", "Download Location: FileID 34 @ CleanMPG.com")</f>
        <v>Download Location: FileID 34 @ CleanMPG.com</v>
      </c>
      <c r="E3" s="85" t="str">
        <f>HYPERLINK("http://www.cleanmpg.com/forums/showthread.php?t=12851", "Discussion Location: ThreadID 12851 @ CleanMPG.com")</f>
        <v>Discussion Location: ThreadID 12851 @ CleanMPG.com</v>
      </c>
      <c r="F3" s="85"/>
      <c r="G3" s="85"/>
      <c r="H3" s="103"/>
      <c r="P3" s="53"/>
    </row>
    <row r="4" spans="1:16" x14ac:dyDescent="0.2">
      <c r="B4" s="25"/>
      <c r="C4" s="25"/>
      <c r="D4" s="25"/>
      <c r="E4" s="25"/>
      <c r="P4" s="53"/>
    </row>
    <row r="5" spans="1:16" x14ac:dyDescent="0.2">
      <c r="B5" s="104" t="s">
        <v>442</v>
      </c>
      <c r="C5" s="104"/>
      <c r="D5" s="104"/>
      <c r="E5" s="104"/>
      <c r="F5" s="104"/>
      <c r="G5" s="104"/>
      <c r="H5" s="104"/>
      <c r="P5" s="53"/>
    </row>
    <row r="6" spans="1:16" s="16" customFormat="1" x14ac:dyDescent="0.2">
      <c r="A6" s="53"/>
      <c r="B6" s="105" t="s">
        <v>443</v>
      </c>
      <c r="C6" s="106"/>
      <c r="D6" s="38"/>
      <c r="E6" s="38"/>
      <c r="F6" s="38"/>
      <c r="G6" s="38"/>
      <c r="H6" s="38"/>
      <c r="I6" s="53"/>
      <c r="K6" s="53"/>
      <c r="L6" s="53"/>
      <c r="M6" s="53"/>
      <c r="N6" s="53"/>
      <c r="O6" s="53"/>
      <c r="P6" s="53"/>
    </row>
    <row r="7" spans="1:16" s="17" customFormat="1" ht="13.5" customHeight="1" x14ac:dyDescent="0.2">
      <c r="A7" s="45"/>
      <c r="B7" s="76" t="s">
        <v>16</v>
      </c>
      <c r="C7" s="20" t="s">
        <v>17</v>
      </c>
      <c r="D7" s="20" t="s">
        <v>18</v>
      </c>
      <c r="E7" s="20" t="s">
        <v>19</v>
      </c>
      <c r="F7" s="20" t="s">
        <v>20</v>
      </c>
      <c r="G7" s="20" t="s">
        <v>21</v>
      </c>
      <c r="H7" s="77" t="s">
        <v>23</v>
      </c>
      <c r="I7" s="13"/>
      <c r="J7" s="53"/>
      <c r="K7" s="53"/>
      <c r="L7" s="53"/>
      <c r="M7" s="53"/>
      <c r="N7" s="53"/>
      <c r="O7" s="56"/>
    </row>
    <row r="8" spans="1:16" x14ac:dyDescent="0.2">
      <c r="A8" s="72"/>
      <c r="B8" s="40" t="s">
        <v>294</v>
      </c>
      <c r="C8" s="43" t="s">
        <v>295</v>
      </c>
      <c r="D8" s="43" t="s">
        <v>296</v>
      </c>
      <c r="E8" s="43" t="s">
        <v>297</v>
      </c>
      <c r="F8" s="43" t="s">
        <v>298</v>
      </c>
      <c r="G8" s="43" t="s">
        <v>299</v>
      </c>
      <c r="H8" s="71"/>
      <c r="I8" s="37"/>
      <c r="P8" s="53"/>
    </row>
    <row r="9" spans="1:16" x14ac:dyDescent="0.2">
      <c r="A9" s="72"/>
      <c r="B9" s="22" t="s">
        <v>300</v>
      </c>
      <c r="C9" s="75" t="s">
        <v>301</v>
      </c>
      <c r="D9" s="75" t="s">
        <v>302</v>
      </c>
      <c r="E9" s="75" t="s">
        <v>303</v>
      </c>
      <c r="F9" s="75" t="s">
        <v>298</v>
      </c>
      <c r="G9" s="75" t="s">
        <v>304</v>
      </c>
      <c r="H9" s="44" t="s">
        <v>305</v>
      </c>
      <c r="I9" s="37"/>
      <c r="P9" s="53"/>
    </row>
    <row r="10" spans="1:16" x14ac:dyDescent="0.2">
      <c r="A10" s="72"/>
      <c r="B10" s="22" t="s">
        <v>306</v>
      </c>
      <c r="C10" s="75" t="s">
        <v>307</v>
      </c>
      <c r="D10" s="75" t="s">
        <v>308</v>
      </c>
      <c r="E10" s="75" t="s">
        <v>303</v>
      </c>
      <c r="F10" s="75" t="s">
        <v>298</v>
      </c>
      <c r="G10" s="75" t="s">
        <v>309</v>
      </c>
      <c r="H10" s="44" t="s">
        <v>310</v>
      </c>
      <c r="I10" s="37"/>
      <c r="P10" s="53"/>
    </row>
    <row r="11" spans="1:16" x14ac:dyDescent="0.2">
      <c r="A11" s="72"/>
      <c r="B11" s="22" t="s">
        <v>311</v>
      </c>
      <c r="C11" s="75" t="s">
        <v>312</v>
      </c>
      <c r="D11" s="75" t="s">
        <v>313</v>
      </c>
      <c r="E11" s="75" t="s">
        <v>303</v>
      </c>
      <c r="F11" s="75" t="s">
        <v>314</v>
      </c>
      <c r="G11" s="75" t="s">
        <v>315</v>
      </c>
      <c r="H11" s="44" t="s">
        <v>316</v>
      </c>
      <c r="I11" s="37"/>
      <c r="P11" s="53"/>
    </row>
    <row r="12" spans="1:16" x14ac:dyDescent="0.2">
      <c r="A12" s="72"/>
      <c r="B12" s="22" t="s">
        <v>317</v>
      </c>
      <c r="C12" s="75" t="s">
        <v>318</v>
      </c>
      <c r="D12" s="75" t="s">
        <v>319</v>
      </c>
      <c r="E12" s="75" t="s">
        <v>303</v>
      </c>
      <c r="F12" s="75" t="s">
        <v>298</v>
      </c>
      <c r="G12" s="75" t="s">
        <v>320</v>
      </c>
      <c r="H12" s="44" t="s">
        <v>321</v>
      </c>
      <c r="I12" s="37"/>
      <c r="P12" s="53"/>
    </row>
    <row r="13" spans="1:16" x14ac:dyDescent="0.2">
      <c r="A13" s="72"/>
      <c r="B13" s="22" t="s">
        <v>322</v>
      </c>
      <c r="C13" s="75" t="s">
        <v>323</v>
      </c>
      <c r="D13" s="75" t="s">
        <v>324</v>
      </c>
      <c r="E13" s="75" t="s">
        <v>325</v>
      </c>
      <c r="F13" s="75" t="s">
        <v>326</v>
      </c>
      <c r="G13" s="75" t="s">
        <v>327</v>
      </c>
      <c r="H13" s="44" t="s">
        <v>328</v>
      </c>
      <c r="I13" s="37"/>
      <c r="P13" s="53"/>
    </row>
    <row r="14" spans="1:16" x14ac:dyDescent="0.2">
      <c r="A14" s="72"/>
      <c r="B14" s="22" t="s">
        <v>329</v>
      </c>
      <c r="C14" s="75" t="s">
        <v>330</v>
      </c>
      <c r="D14" s="75" t="s">
        <v>331</v>
      </c>
      <c r="E14" s="75" t="s">
        <v>325</v>
      </c>
      <c r="F14" s="75" t="s">
        <v>332</v>
      </c>
      <c r="G14" s="75" t="s">
        <v>333</v>
      </c>
      <c r="H14" s="44" t="s">
        <v>334</v>
      </c>
      <c r="I14" s="37"/>
      <c r="P14" s="53"/>
    </row>
    <row r="15" spans="1:16" x14ac:dyDescent="0.2">
      <c r="A15" s="72"/>
      <c r="B15" s="22" t="s">
        <v>335</v>
      </c>
      <c r="C15" s="75" t="s">
        <v>336</v>
      </c>
      <c r="D15" s="75" t="s">
        <v>337</v>
      </c>
      <c r="E15" s="75" t="s">
        <v>325</v>
      </c>
      <c r="F15" s="75" t="s">
        <v>326</v>
      </c>
      <c r="G15" s="75" t="s">
        <v>338</v>
      </c>
      <c r="H15" s="44" t="s">
        <v>328</v>
      </c>
      <c r="I15" s="37"/>
      <c r="P15" s="53"/>
    </row>
    <row r="16" spans="1:16" x14ac:dyDescent="0.2">
      <c r="A16" s="72"/>
      <c r="B16" s="22" t="s">
        <v>339</v>
      </c>
      <c r="C16" s="75" t="s">
        <v>444</v>
      </c>
      <c r="D16" s="75" t="s">
        <v>445</v>
      </c>
      <c r="E16" s="75" t="s">
        <v>303</v>
      </c>
      <c r="F16" s="75" t="s">
        <v>298</v>
      </c>
      <c r="G16" s="75" t="s">
        <v>340</v>
      </c>
      <c r="H16" s="44" t="s">
        <v>446</v>
      </c>
      <c r="I16" s="37"/>
      <c r="P16" s="53"/>
    </row>
    <row r="17" spans="1:16" x14ac:dyDescent="0.2">
      <c r="A17" s="72"/>
      <c r="B17" s="22" t="s">
        <v>447</v>
      </c>
      <c r="C17" s="75" t="s">
        <v>448</v>
      </c>
      <c r="D17" s="75" t="s">
        <v>449</v>
      </c>
      <c r="E17" s="75" t="s">
        <v>303</v>
      </c>
      <c r="F17" s="75" t="s">
        <v>450</v>
      </c>
      <c r="G17" s="75" t="s">
        <v>344</v>
      </c>
      <c r="H17" s="44" t="s">
        <v>345</v>
      </c>
      <c r="I17" s="37"/>
      <c r="P17" s="53"/>
    </row>
    <row r="18" spans="1:16" x14ac:dyDescent="0.2">
      <c r="A18" s="72"/>
      <c r="B18" s="22" t="s">
        <v>451</v>
      </c>
      <c r="C18" s="75" t="s">
        <v>452</v>
      </c>
      <c r="D18" s="75" t="s">
        <v>453</v>
      </c>
      <c r="E18" s="75" t="s">
        <v>303</v>
      </c>
      <c r="F18" s="75" t="s">
        <v>450</v>
      </c>
      <c r="G18" s="75" t="s">
        <v>351</v>
      </c>
      <c r="H18" s="44" t="s">
        <v>345</v>
      </c>
      <c r="I18" s="37"/>
      <c r="P18" s="53"/>
    </row>
    <row r="19" spans="1:16" x14ac:dyDescent="0.2">
      <c r="A19" s="72"/>
      <c r="B19" s="22" t="s">
        <v>355</v>
      </c>
      <c r="C19" s="75" t="s">
        <v>356</v>
      </c>
      <c r="D19" s="75" t="s">
        <v>357</v>
      </c>
      <c r="E19" s="75" t="s">
        <v>303</v>
      </c>
      <c r="F19" s="75" t="s">
        <v>298</v>
      </c>
      <c r="G19" s="75" t="s">
        <v>358</v>
      </c>
      <c r="H19" s="44" t="s">
        <v>359</v>
      </c>
      <c r="I19" s="37"/>
      <c r="P19" s="53"/>
    </row>
    <row r="20" spans="1:16" x14ac:dyDescent="0.2">
      <c r="A20" s="72"/>
      <c r="B20" s="22" t="s">
        <v>360</v>
      </c>
      <c r="C20" s="75" t="s">
        <v>361</v>
      </c>
      <c r="D20" s="75" t="s">
        <v>362</v>
      </c>
      <c r="E20" s="75" t="s">
        <v>303</v>
      </c>
      <c r="F20" s="75" t="s">
        <v>298</v>
      </c>
      <c r="G20" s="75" t="s">
        <v>363</v>
      </c>
      <c r="H20" s="44" t="s">
        <v>359</v>
      </c>
      <c r="I20" s="37"/>
      <c r="P20" s="53"/>
    </row>
    <row r="21" spans="1:16" x14ac:dyDescent="0.2">
      <c r="A21" s="72"/>
      <c r="B21" s="22" t="s">
        <v>454</v>
      </c>
      <c r="C21" s="75" t="s">
        <v>455</v>
      </c>
      <c r="D21" s="75" t="s">
        <v>456</v>
      </c>
      <c r="E21" s="75" t="s">
        <v>457</v>
      </c>
      <c r="F21" s="75" t="s">
        <v>458</v>
      </c>
      <c r="G21" s="75" t="s">
        <v>459</v>
      </c>
      <c r="H21" s="44" t="s">
        <v>460</v>
      </c>
      <c r="I21" s="37"/>
      <c r="P21" s="53"/>
    </row>
    <row r="22" spans="1:16" x14ac:dyDescent="0.2">
      <c r="A22" s="72"/>
      <c r="B22" s="22" t="s">
        <v>461</v>
      </c>
      <c r="C22" s="75" t="s">
        <v>462</v>
      </c>
      <c r="D22" s="75" t="s">
        <v>463</v>
      </c>
      <c r="E22" s="75" t="s">
        <v>464</v>
      </c>
      <c r="F22" s="75" t="s">
        <v>326</v>
      </c>
      <c r="G22" s="75" t="s">
        <v>465</v>
      </c>
      <c r="H22" s="44" t="s">
        <v>328</v>
      </c>
      <c r="I22" s="37"/>
      <c r="P22" s="53"/>
    </row>
    <row r="23" spans="1:16" x14ac:dyDescent="0.2">
      <c r="A23" s="72"/>
      <c r="B23" s="59" t="s">
        <v>466</v>
      </c>
      <c r="C23" s="35" t="s">
        <v>467</v>
      </c>
      <c r="D23" s="35" t="s">
        <v>468</v>
      </c>
      <c r="E23" s="35" t="s">
        <v>469</v>
      </c>
      <c r="F23" s="35" t="s">
        <v>470</v>
      </c>
      <c r="G23" s="35" t="s">
        <v>471</v>
      </c>
      <c r="H23" s="9" t="s">
        <v>472</v>
      </c>
      <c r="I23" s="37"/>
      <c r="P23" s="53"/>
    </row>
    <row r="24" spans="1:16" x14ac:dyDescent="0.2">
      <c r="A24" s="72"/>
      <c r="B24" s="59" t="s">
        <v>229</v>
      </c>
      <c r="C24" s="35" t="s">
        <v>473</v>
      </c>
      <c r="D24" s="35" t="s">
        <v>474</v>
      </c>
      <c r="E24" s="35" t="s">
        <v>475</v>
      </c>
      <c r="F24" s="35" t="s">
        <v>476</v>
      </c>
      <c r="G24" s="35" t="s">
        <v>477</v>
      </c>
      <c r="H24" s="9" t="s">
        <v>328</v>
      </c>
      <c r="I24" s="37"/>
      <c r="P24" s="53"/>
    </row>
    <row r="25" spans="1:16" x14ac:dyDescent="0.2">
      <c r="A25" s="72"/>
      <c r="B25" s="22" t="s">
        <v>478</v>
      </c>
      <c r="C25" s="75" t="s">
        <v>479</v>
      </c>
      <c r="D25" s="75" t="s">
        <v>480</v>
      </c>
      <c r="E25" s="75" t="s">
        <v>481</v>
      </c>
      <c r="F25" s="75" t="s">
        <v>298</v>
      </c>
      <c r="G25" s="75" t="s">
        <v>482</v>
      </c>
      <c r="H25" s="44" t="s">
        <v>483</v>
      </c>
      <c r="I25" s="37"/>
      <c r="P25" s="53"/>
    </row>
    <row r="26" spans="1:16" x14ac:dyDescent="0.2">
      <c r="A26" s="72"/>
      <c r="B26" s="22" t="s">
        <v>478</v>
      </c>
      <c r="C26" s="75" t="s">
        <v>479</v>
      </c>
      <c r="D26" s="75" t="s">
        <v>484</v>
      </c>
      <c r="E26" s="75" t="s">
        <v>481</v>
      </c>
      <c r="F26" s="75" t="s">
        <v>485</v>
      </c>
      <c r="G26" s="75" t="s">
        <v>486</v>
      </c>
      <c r="H26" s="44" t="s">
        <v>487</v>
      </c>
      <c r="I26" s="37"/>
      <c r="P26" s="53"/>
    </row>
    <row r="27" spans="1:16" x14ac:dyDescent="0.2">
      <c r="A27" s="72"/>
      <c r="B27" s="23" t="s">
        <v>488</v>
      </c>
      <c r="C27" s="34" t="s">
        <v>489</v>
      </c>
      <c r="D27" s="34" t="s">
        <v>490</v>
      </c>
      <c r="E27" s="34" t="s">
        <v>491</v>
      </c>
      <c r="F27" s="34" t="s">
        <v>298</v>
      </c>
      <c r="G27" s="34" t="s">
        <v>492</v>
      </c>
      <c r="H27" s="62" t="s">
        <v>493</v>
      </c>
      <c r="I27" s="37"/>
      <c r="P27" s="53"/>
    </row>
    <row r="28" spans="1:16" x14ac:dyDescent="0.2">
      <c r="A28" s="72"/>
      <c r="B28" s="22" t="s">
        <v>494</v>
      </c>
      <c r="C28" s="75" t="s">
        <v>495</v>
      </c>
      <c r="D28" s="75" t="s">
        <v>496</v>
      </c>
      <c r="E28" s="75" t="s">
        <v>475</v>
      </c>
      <c r="F28" s="75" t="s">
        <v>497</v>
      </c>
      <c r="G28" s="75" t="s">
        <v>498</v>
      </c>
      <c r="H28" s="44" t="s">
        <v>499</v>
      </c>
      <c r="I28" s="37"/>
      <c r="P28" s="53"/>
    </row>
    <row r="29" spans="1:16" x14ac:dyDescent="0.2">
      <c r="A29" s="72"/>
      <c r="B29" s="22" t="s">
        <v>500</v>
      </c>
      <c r="C29" s="75" t="s">
        <v>501</v>
      </c>
      <c r="D29" s="75" t="s">
        <v>502</v>
      </c>
      <c r="E29" s="75" t="s">
        <v>503</v>
      </c>
      <c r="F29" s="75" t="s">
        <v>298</v>
      </c>
      <c r="G29" s="75" t="s">
        <v>504</v>
      </c>
      <c r="H29" s="44" t="s">
        <v>505</v>
      </c>
      <c r="I29" s="37"/>
      <c r="P29" s="53"/>
    </row>
    <row r="30" spans="1:16" x14ac:dyDescent="0.2">
      <c r="A30" s="72"/>
      <c r="B30" s="22" t="s">
        <v>506</v>
      </c>
      <c r="C30" s="75" t="s">
        <v>507</v>
      </c>
      <c r="D30" s="75" t="s">
        <v>508</v>
      </c>
      <c r="E30" s="75" t="s">
        <v>509</v>
      </c>
      <c r="F30" s="75" t="s">
        <v>476</v>
      </c>
      <c r="G30" s="75" t="s">
        <v>510</v>
      </c>
      <c r="H30" s="44" t="s">
        <v>511</v>
      </c>
      <c r="I30" s="37"/>
      <c r="P30" s="53"/>
    </row>
    <row r="31" spans="1:16" x14ac:dyDescent="0.2">
      <c r="A31" s="72"/>
      <c r="B31" s="22" t="s">
        <v>506</v>
      </c>
      <c r="C31" s="75" t="s">
        <v>507</v>
      </c>
      <c r="D31" s="75" t="s">
        <v>512</v>
      </c>
      <c r="E31" s="75" t="s">
        <v>509</v>
      </c>
      <c r="F31" s="75" t="s">
        <v>513</v>
      </c>
      <c r="G31" s="75" t="s">
        <v>514</v>
      </c>
      <c r="H31" s="44" t="s">
        <v>515</v>
      </c>
      <c r="I31" s="37"/>
      <c r="P31" s="53"/>
    </row>
    <row r="32" spans="1:16" x14ac:dyDescent="0.2">
      <c r="A32" s="72"/>
      <c r="B32" s="22" t="s">
        <v>24</v>
      </c>
      <c r="C32" s="75" t="s">
        <v>25</v>
      </c>
      <c r="D32" s="75" t="s">
        <v>26</v>
      </c>
      <c r="E32" s="75" t="s">
        <v>27</v>
      </c>
      <c r="F32" s="75" t="s">
        <v>28</v>
      </c>
      <c r="G32" s="75" t="s">
        <v>29</v>
      </c>
      <c r="H32" s="44" t="s">
        <v>30</v>
      </c>
      <c r="I32" s="37"/>
      <c r="P32" s="53"/>
    </row>
    <row r="33" spans="1:16" x14ac:dyDescent="0.2">
      <c r="A33" s="72"/>
      <c r="B33" s="22" t="s">
        <v>31</v>
      </c>
      <c r="C33" s="75" t="s">
        <v>25</v>
      </c>
      <c r="D33" s="75" t="s">
        <v>26</v>
      </c>
      <c r="E33" s="75" t="s">
        <v>27</v>
      </c>
      <c r="F33" s="75" t="s">
        <v>32</v>
      </c>
      <c r="G33" s="75" t="s">
        <v>33</v>
      </c>
      <c r="H33" s="44" t="s">
        <v>34</v>
      </c>
      <c r="I33" s="37"/>
      <c r="P33" s="53"/>
    </row>
    <row r="34" spans="1:16" x14ac:dyDescent="0.2">
      <c r="A34" s="72"/>
      <c r="B34" s="22" t="s">
        <v>461</v>
      </c>
      <c r="C34" s="75" t="s">
        <v>516</v>
      </c>
      <c r="D34" s="75" t="s">
        <v>517</v>
      </c>
      <c r="E34" s="75" t="s">
        <v>464</v>
      </c>
      <c r="F34" s="75" t="s">
        <v>476</v>
      </c>
      <c r="G34" s="75" t="s">
        <v>518</v>
      </c>
      <c r="H34" s="44" t="s">
        <v>499</v>
      </c>
      <c r="I34" s="37"/>
      <c r="P34" s="53"/>
    </row>
    <row r="35" spans="1:16" x14ac:dyDescent="0.2">
      <c r="A35" s="72"/>
      <c r="B35" s="22" t="s">
        <v>519</v>
      </c>
      <c r="C35" s="75" t="s">
        <v>520</v>
      </c>
      <c r="D35" s="75" t="s">
        <v>521</v>
      </c>
      <c r="E35" s="75" t="s">
        <v>491</v>
      </c>
      <c r="F35" s="75" t="s">
        <v>522</v>
      </c>
      <c r="G35" s="75" t="s">
        <v>523</v>
      </c>
      <c r="H35" s="44" t="s">
        <v>524</v>
      </c>
      <c r="I35" s="37"/>
      <c r="P35" s="53"/>
    </row>
    <row r="36" spans="1:16" x14ac:dyDescent="0.2">
      <c r="A36" s="72"/>
      <c r="B36" s="23" t="s">
        <v>229</v>
      </c>
      <c r="C36" s="34" t="s">
        <v>525</v>
      </c>
      <c r="D36" s="34" t="s">
        <v>526</v>
      </c>
      <c r="E36" s="34" t="s">
        <v>491</v>
      </c>
      <c r="F36" s="34" t="s">
        <v>476</v>
      </c>
      <c r="G36" s="34" t="s">
        <v>527</v>
      </c>
      <c r="H36" s="62" t="s">
        <v>528</v>
      </c>
      <c r="I36" s="37"/>
      <c r="P36" s="53"/>
    </row>
    <row r="37" spans="1:16" x14ac:dyDescent="0.2">
      <c r="A37" s="72"/>
      <c r="B37" s="22" t="s">
        <v>529</v>
      </c>
      <c r="C37" s="75" t="s">
        <v>525</v>
      </c>
      <c r="D37" s="75" t="s">
        <v>530</v>
      </c>
      <c r="E37" s="75" t="s">
        <v>475</v>
      </c>
      <c r="F37" s="75" t="s">
        <v>298</v>
      </c>
      <c r="G37" s="75" t="s">
        <v>531</v>
      </c>
      <c r="H37" s="44" t="s">
        <v>532</v>
      </c>
      <c r="I37" s="37"/>
      <c r="P37" s="53"/>
    </row>
    <row r="38" spans="1:16" x14ac:dyDescent="0.2">
      <c r="A38" s="72"/>
      <c r="B38" s="22" t="s">
        <v>529</v>
      </c>
      <c r="C38" s="75" t="s">
        <v>525</v>
      </c>
      <c r="D38" s="75" t="s">
        <v>526</v>
      </c>
      <c r="E38" s="75" t="s">
        <v>475</v>
      </c>
      <c r="F38" s="75" t="s">
        <v>485</v>
      </c>
      <c r="G38" s="75" t="s">
        <v>533</v>
      </c>
      <c r="H38" s="44" t="s">
        <v>534</v>
      </c>
      <c r="I38" s="37"/>
      <c r="P38" s="53"/>
    </row>
    <row r="39" spans="1:16" x14ac:dyDescent="0.2">
      <c r="A39" s="72"/>
      <c r="B39" s="22" t="s">
        <v>535</v>
      </c>
      <c r="C39" s="75" t="s">
        <v>525</v>
      </c>
      <c r="D39" s="75" t="s">
        <v>530</v>
      </c>
      <c r="E39" s="75" t="s">
        <v>457</v>
      </c>
      <c r="F39" s="75" t="s">
        <v>298</v>
      </c>
      <c r="G39" s="75" t="s">
        <v>536</v>
      </c>
      <c r="H39" s="44" t="s">
        <v>537</v>
      </c>
      <c r="I39" s="37"/>
      <c r="P39" s="53"/>
    </row>
    <row r="40" spans="1:16" x14ac:dyDescent="0.2">
      <c r="A40" s="72"/>
      <c r="B40" s="22" t="s">
        <v>535</v>
      </c>
      <c r="C40" s="75" t="s">
        <v>525</v>
      </c>
      <c r="D40" s="75" t="s">
        <v>526</v>
      </c>
      <c r="E40" s="75" t="s">
        <v>457</v>
      </c>
      <c r="F40" s="75" t="s">
        <v>485</v>
      </c>
      <c r="G40" s="75" t="s">
        <v>538</v>
      </c>
      <c r="H40" s="44" t="s">
        <v>539</v>
      </c>
      <c r="I40" s="37"/>
      <c r="P40" s="53"/>
    </row>
    <row r="41" spans="1:16" x14ac:dyDescent="0.2">
      <c r="A41" s="72"/>
      <c r="B41" s="22" t="s">
        <v>540</v>
      </c>
      <c r="C41" s="75" t="s">
        <v>541</v>
      </c>
      <c r="D41" s="75" t="s">
        <v>542</v>
      </c>
      <c r="E41" s="75" t="s">
        <v>543</v>
      </c>
      <c r="F41" s="75" t="s">
        <v>544</v>
      </c>
      <c r="G41" s="75" t="s">
        <v>545</v>
      </c>
      <c r="H41" s="44" t="s">
        <v>546</v>
      </c>
      <c r="I41" s="37"/>
      <c r="P41" s="53"/>
    </row>
    <row r="42" spans="1:16" x14ac:dyDescent="0.2">
      <c r="A42" s="72"/>
      <c r="B42" s="22" t="s">
        <v>547</v>
      </c>
      <c r="C42" s="75" t="s">
        <v>541</v>
      </c>
      <c r="D42" s="75" t="s">
        <v>542</v>
      </c>
      <c r="E42" s="75" t="s">
        <v>509</v>
      </c>
      <c r="F42" s="75" t="s">
        <v>544</v>
      </c>
      <c r="G42" s="75" t="s">
        <v>548</v>
      </c>
      <c r="H42" s="44" t="s">
        <v>546</v>
      </c>
      <c r="I42" s="37"/>
      <c r="P42" s="53"/>
    </row>
    <row r="43" spans="1:16" x14ac:dyDescent="0.2">
      <c r="A43" s="72"/>
      <c r="B43" s="22" t="s">
        <v>549</v>
      </c>
      <c r="C43" s="75" t="s">
        <v>541</v>
      </c>
      <c r="D43" s="75" t="s">
        <v>542</v>
      </c>
      <c r="E43" s="75" t="s">
        <v>550</v>
      </c>
      <c r="F43" s="75" t="s">
        <v>551</v>
      </c>
      <c r="G43" s="75" t="s">
        <v>552</v>
      </c>
      <c r="H43" s="44" t="s">
        <v>553</v>
      </c>
      <c r="I43" s="37"/>
      <c r="P43" s="53"/>
    </row>
    <row r="44" spans="1:16" x14ac:dyDescent="0.2">
      <c r="A44" s="72"/>
      <c r="B44" s="22" t="s">
        <v>488</v>
      </c>
      <c r="C44" s="75" t="s">
        <v>554</v>
      </c>
      <c r="D44" s="75" t="s">
        <v>555</v>
      </c>
      <c r="E44" s="75" t="s">
        <v>491</v>
      </c>
      <c r="F44" s="75" t="s">
        <v>298</v>
      </c>
      <c r="G44" s="75" t="s">
        <v>556</v>
      </c>
      <c r="H44" s="44" t="s">
        <v>557</v>
      </c>
      <c r="I44" s="37"/>
      <c r="P44" s="53"/>
    </row>
    <row r="45" spans="1:16" x14ac:dyDescent="0.2">
      <c r="A45" s="72"/>
      <c r="B45" s="22" t="s">
        <v>558</v>
      </c>
      <c r="C45" s="75" t="s">
        <v>559</v>
      </c>
      <c r="D45" s="75" t="s">
        <v>560</v>
      </c>
      <c r="E45" s="75" t="s">
        <v>509</v>
      </c>
      <c r="F45" s="75" t="s">
        <v>298</v>
      </c>
      <c r="G45" s="75" t="s">
        <v>561</v>
      </c>
      <c r="H45" s="44" t="s">
        <v>562</v>
      </c>
      <c r="I45" s="37"/>
      <c r="P45" s="53"/>
    </row>
    <row r="46" spans="1:16" x14ac:dyDescent="0.2">
      <c r="A46" s="72"/>
      <c r="B46" s="22" t="s">
        <v>563</v>
      </c>
      <c r="C46" s="75" t="s">
        <v>559</v>
      </c>
      <c r="D46" s="75" t="s">
        <v>560</v>
      </c>
      <c r="E46" s="75" t="s">
        <v>481</v>
      </c>
      <c r="F46" s="75" t="s">
        <v>298</v>
      </c>
      <c r="G46" s="75" t="s">
        <v>564</v>
      </c>
      <c r="H46" s="44" t="s">
        <v>562</v>
      </c>
      <c r="I46" s="37"/>
      <c r="P46" s="53"/>
    </row>
    <row r="47" spans="1:16" x14ac:dyDescent="0.2">
      <c r="A47" s="72"/>
      <c r="B47" s="22" t="s">
        <v>565</v>
      </c>
      <c r="C47" s="75" t="s">
        <v>559</v>
      </c>
      <c r="D47" s="75" t="s">
        <v>560</v>
      </c>
      <c r="E47" s="75" t="s">
        <v>566</v>
      </c>
      <c r="F47" s="75" t="s">
        <v>298</v>
      </c>
      <c r="G47" s="75" t="s">
        <v>567</v>
      </c>
      <c r="H47" s="44" t="s">
        <v>562</v>
      </c>
      <c r="I47" s="37"/>
      <c r="P47" s="53"/>
    </row>
    <row r="48" spans="1:16" x14ac:dyDescent="0.2">
      <c r="A48" s="72"/>
      <c r="B48" s="22" t="s">
        <v>568</v>
      </c>
      <c r="C48" s="75" t="s">
        <v>559</v>
      </c>
      <c r="D48" s="75" t="s">
        <v>560</v>
      </c>
      <c r="E48" s="75" t="s">
        <v>475</v>
      </c>
      <c r="F48" s="75" t="s">
        <v>298</v>
      </c>
      <c r="G48" s="75" t="s">
        <v>569</v>
      </c>
      <c r="H48" s="44" t="s">
        <v>562</v>
      </c>
      <c r="I48" s="37"/>
      <c r="P48" s="53"/>
    </row>
    <row r="49" spans="1:16" x14ac:dyDescent="0.2">
      <c r="A49" s="72"/>
      <c r="B49" s="22" t="s">
        <v>570</v>
      </c>
      <c r="C49" s="75" t="s">
        <v>571</v>
      </c>
      <c r="D49" s="75" t="s">
        <v>572</v>
      </c>
      <c r="E49" s="75" t="s">
        <v>509</v>
      </c>
      <c r="F49" s="75" t="s">
        <v>573</v>
      </c>
      <c r="G49" s="75" t="s">
        <v>574</v>
      </c>
      <c r="H49" s="44" t="s">
        <v>575</v>
      </c>
      <c r="I49" s="37"/>
      <c r="P49" s="53"/>
    </row>
    <row r="50" spans="1:16" x14ac:dyDescent="0.2">
      <c r="A50" s="72"/>
      <c r="B50" s="22"/>
      <c r="C50" s="75"/>
      <c r="D50" s="75"/>
      <c r="E50" s="75"/>
      <c r="F50" s="75"/>
      <c r="G50" s="75"/>
      <c r="H50" s="44"/>
      <c r="I50" s="37"/>
      <c r="P50" s="53"/>
    </row>
    <row r="51" spans="1:16" x14ac:dyDescent="0.2">
      <c r="A51" s="72"/>
      <c r="B51" s="22" t="s">
        <v>266</v>
      </c>
      <c r="C51" s="75" t="s">
        <v>267</v>
      </c>
      <c r="D51" s="75" t="s">
        <v>268</v>
      </c>
      <c r="E51" s="75" t="s">
        <v>269</v>
      </c>
      <c r="F51" s="75" t="s">
        <v>270</v>
      </c>
      <c r="G51" s="75" t="s">
        <v>271</v>
      </c>
      <c r="H51" s="44" t="s">
        <v>273</v>
      </c>
      <c r="I51" s="37"/>
      <c r="P51" s="53"/>
    </row>
    <row r="52" spans="1:16" x14ac:dyDescent="0.2">
      <c r="A52" s="72"/>
      <c r="B52" s="22" t="s">
        <v>274</v>
      </c>
      <c r="C52" s="75" t="s">
        <v>275</v>
      </c>
      <c r="D52" s="75" t="s">
        <v>276</v>
      </c>
      <c r="E52" s="75" t="s">
        <v>277</v>
      </c>
      <c r="F52" s="75" t="s">
        <v>278</v>
      </c>
      <c r="G52" s="75" t="s">
        <v>576</v>
      </c>
      <c r="H52" s="44" t="s">
        <v>280</v>
      </c>
      <c r="I52" s="37"/>
      <c r="P52" s="53"/>
    </row>
    <row r="53" spans="1:16" x14ac:dyDescent="0.2">
      <c r="A53" s="72"/>
      <c r="B53" s="22" t="s">
        <v>281</v>
      </c>
      <c r="C53" s="75" t="s">
        <v>275</v>
      </c>
      <c r="D53" s="75" t="s">
        <v>276</v>
      </c>
      <c r="E53" s="75" t="s">
        <v>277</v>
      </c>
      <c r="F53" s="75" t="s">
        <v>282</v>
      </c>
      <c r="G53" s="75" t="s">
        <v>283</v>
      </c>
      <c r="H53" s="44" t="s">
        <v>284</v>
      </c>
      <c r="I53" s="37"/>
      <c r="P53" s="53"/>
    </row>
    <row r="54" spans="1:16" x14ac:dyDescent="0.2">
      <c r="A54" s="72"/>
      <c r="B54" s="22" t="s">
        <v>285</v>
      </c>
      <c r="C54" s="75" t="s">
        <v>275</v>
      </c>
      <c r="D54" s="75" t="s">
        <v>286</v>
      </c>
      <c r="E54" s="75" t="s">
        <v>277</v>
      </c>
      <c r="F54" s="75" t="s">
        <v>287</v>
      </c>
      <c r="G54" s="75" t="s">
        <v>288</v>
      </c>
      <c r="H54" s="44" t="s">
        <v>577</v>
      </c>
      <c r="I54" s="37"/>
      <c r="P54" s="53"/>
    </row>
    <row r="55" spans="1:16" s="16" customFormat="1" x14ac:dyDescent="0.2">
      <c r="A55" s="72"/>
      <c r="B55" s="8" t="s">
        <v>290</v>
      </c>
      <c r="C55" s="10" t="s">
        <v>291</v>
      </c>
      <c r="D55" s="10" t="s">
        <v>286</v>
      </c>
      <c r="E55" s="10" t="s">
        <v>277</v>
      </c>
      <c r="F55" s="10" t="s">
        <v>287</v>
      </c>
      <c r="G55" s="10" t="s">
        <v>292</v>
      </c>
      <c r="H55" s="63" t="s">
        <v>293</v>
      </c>
      <c r="I55" s="37"/>
      <c r="K55" s="53"/>
      <c r="L55" s="53"/>
      <c r="M55" s="53"/>
      <c r="N55" s="53"/>
      <c r="O55" s="53"/>
      <c r="P55" s="53"/>
    </row>
    <row r="56" spans="1:16" x14ac:dyDescent="0.2">
      <c r="B56" s="107" t="s">
        <v>578</v>
      </c>
      <c r="C56" s="108"/>
      <c r="D56" s="108"/>
      <c r="E56" s="108"/>
      <c r="F56" s="108"/>
      <c r="G56" s="108"/>
      <c r="H56" s="108"/>
      <c r="P56" s="53"/>
    </row>
    <row r="57" spans="1:16" x14ac:dyDescent="0.2">
      <c r="P57" s="53"/>
    </row>
  </sheetData>
  <mergeCells count="6">
    <mergeCell ref="B56:H56"/>
    <mergeCell ref="C2:D2"/>
    <mergeCell ref="E2:H2"/>
    <mergeCell ref="E3:H3"/>
    <mergeCell ref="B5:H5"/>
    <mergeCell ref="B6:C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0"/>
  <sheetViews>
    <sheetView workbookViewId="0"/>
  </sheetViews>
  <sheetFormatPr defaultColWidth="9.140625" defaultRowHeight="12.75" customHeight="1" x14ac:dyDescent="0.2"/>
  <cols>
    <col min="1" max="1" width="5.7109375" style="53" customWidth="1"/>
    <col min="2" max="2" width="44.85546875" style="53" customWidth="1"/>
    <col min="3" max="3" width="10.140625" style="53" customWidth="1"/>
    <col min="4" max="4" width="14.42578125" style="53" customWidth="1"/>
    <col min="5" max="5" width="4.7109375" style="53" customWidth="1"/>
    <col min="6" max="6" width="14.42578125" style="53" customWidth="1"/>
    <col min="7" max="7" width="4.7109375" style="53" customWidth="1"/>
    <col min="8" max="8" width="24.140625" style="1" customWidth="1"/>
    <col min="9" max="9" width="13.28515625" style="53" customWidth="1"/>
    <col min="10" max="10" width="0.28515625" style="16" customWidth="1"/>
    <col min="11" max="11" width="28.5703125" style="53" customWidth="1"/>
    <col min="12" max="15" width="9" style="53" customWidth="1"/>
  </cols>
  <sheetData>
    <row r="1" spans="1:16" x14ac:dyDescent="0.2">
      <c r="B1" s="80" t="s">
        <v>579</v>
      </c>
      <c r="P1" s="53"/>
    </row>
    <row r="2" spans="1:16" x14ac:dyDescent="0.2">
      <c r="B2" s="53" t="s">
        <v>439</v>
      </c>
      <c r="C2" s="85" t="s">
        <v>440</v>
      </c>
      <c r="D2" s="85"/>
      <c r="E2" s="85" t="s">
        <v>441</v>
      </c>
      <c r="F2" s="85"/>
      <c r="G2" s="85"/>
      <c r="H2" s="103"/>
      <c r="P2" s="53"/>
    </row>
    <row r="3" spans="1:16" x14ac:dyDescent="0.2">
      <c r="B3" s="53" t="str">
        <f>HYPERLINK("http://www.cleanmpg.com/forums/downloads.php?do=file&amp;id=34", "Download Location: FileID 34 @ CleanMPG.com")</f>
        <v>Download Location: FileID 34 @ CleanMPG.com</v>
      </c>
      <c r="E3" s="85" t="str">
        <f>HYPERLINK("http://www.cleanmpg.com/forums/showthread.php?t=12851", "Discussion Location: ThreadID 12851 @ CleanMPG.com")</f>
        <v>Discussion Location: ThreadID 12851 @ CleanMPG.com</v>
      </c>
      <c r="F3" s="85"/>
      <c r="G3" s="85"/>
      <c r="H3" s="103"/>
      <c r="P3" s="53"/>
    </row>
    <row r="4" spans="1:16" x14ac:dyDescent="0.2">
      <c r="P4" s="53"/>
    </row>
    <row r="5" spans="1:16" s="16" customFormat="1" x14ac:dyDescent="0.2">
      <c r="A5" s="53" t="s">
        <v>580</v>
      </c>
      <c r="B5" s="105" t="s">
        <v>443</v>
      </c>
      <c r="C5" s="106"/>
      <c r="D5" s="38"/>
      <c r="E5" s="38"/>
      <c r="F5" s="38"/>
      <c r="G5" s="38"/>
      <c r="H5" s="38"/>
      <c r="I5" s="53" t="s">
        <v>581</v>
      </c>
      <c r="K5" s="53"/>
      <c r="L5" s="53"/>
      <c r="M5" s="53"/>
      <c r="N5" s="53"/>
      <c r="O5" s="53"/>
      <c r="P5" s="53"/>
    </row>
    <row r="6" spans="1:16" s="17" customFormat="1" ht="13.5" customHeight="1" x14ac:dyDescent="0.2">
      <c r="A6" s="50"/>
      <c r="B6" s="76" t="s">
        <v>16</v>
      </c>
      <c r="C6" s="20" t="s">
        <v>17</v>
      </c>
      <c r="D6" s="20" t="s">
        <v>18</v>
      </c>
      <c r="E6" s="20" t="s">
        <v>19</v>
      </c>
      <c r="F6" s="20" t="s">
        <v>20</v>
      </c>
      <c r="G6" s="20" t="s">
        <v>21</v>
      </c>
      <c r="H6" s="77" t="s">
        <v>23</v>
      </c>
      <c r="I6" s="51"/>
      <c r="J6" s="53"/>
      <c r="K6" s="53"/>
      <c r="L6" s="53"/>
      <c r="M6" s="53"/>
      <c r="N6" s="53"/>
      <c r="O6" s="56"/>
    </row>
    <row r="7" spans="1:16" x14ac:dyDescent="0.2">
      <c r="A7" s="72"/>
      <c r="B7" s="18" t="s">
        <v>582</v>
      </c>
      <c r="C7" s="54" t="s">
        <v>583</v>
      </c>
      <c r="D7" s="54" t="s">
        <v>584</v>
      </c>
      <c r="E7" s="54" t="s">
        <v>585</v>
      </c>
      <c r="F7" s="54" t="s">
        <v>586</v>
      </c>
      <c r="G7" s="54" t="s">
        <v>587</v>
      </c>
      <c r="H7" s="61" t="s">
        <v>588</v>
      </c>
      <c r="I7" s="37" t="s">
        <v>321</v>
      </c>
      <c r="P7" s="53"/>
    </row>
    <row r="8" spans="1:16" x14ac:dyDescent="0.2">
      <c r="A8" s="72"/>
      <c r="B8" s="19" t="s">
        <v>207</v>
      </c>
      <c r="C8" s="65" t="s">
        <v>583</v>
      </c>
      <c r="D8" s="65" t="s">
        <v>584</v>
      </c>
      <c r="E8" s="65" t="s">
        <v>589</v>
      </c>
      <c r="F8" s="65" t="s">
        <v>590</v>
      </c>
      <c r="G8" s="65" t="s">
        <v>591</v>
      </c>
      <c r="H8" s="41" t="s">
        <v>592</v>
      </c>
      <c r="I8" s="37" t="s">
        <v>321</v>
      </c>
      <c r="P8" s="53"/>
    </row>
    <row r="9" spans="1:16" x14ac:dyDescent="0.2">
      <c r="A9" s="72"/>
      <c r="B9" s="19" t="s">
        <v>593</v>
      </c>
      <c r="C9" s="65" t="s">
        <v>594</v>
      </c>
      <c r="D9" s="65" t="s">
        <v>595</v>
      </c>
      <c r="E9" s="65" t="s">
        <v>589</v>
      </c>
      <c r="F9" s="65" t="s">
        <v>298</v>
      </c>
      <c r="G9" s="65" t="s">
        <v>596</v>
      </c>
      <c r="H9" s="41" t="s">
        <v>597</v>
      </c>
      <c r="I9" s="37" t="s">
        <v>321</v>
      </c>
      <c r="P9" s="53"/>
    </row>
    <row r="10" spans="1:16" x14ac:dyDescent="0.2">
      <c r="A10" s="72"/>
      <c r="B10" s="19" t="s">
        <v>466</v>
      </c>
      <c r="C10" s="65" t="s">
        <v>489</v>
      </c>
      <c r="D10" s="65" t="s">
        <v>598</v>
      </c>
      <c r="E10" s="65" t="s">
        <v>599</v>
      </c>
      <c r="F10" s="65" t="s">
        <v>298</v>
      </c>
      <c r="G10" s="65" t="s">
        <v>600</v>
      </c>
      <c r="H10" s="41" t="s">
        <v>528</v>
      </c>
      <c r="I10" s="37" t="s">
        <v>321</v>
      </c>
      <c r="P10" s="53"/>
    </row>
    <row r="11" spans="1:16" x14ac:dyDescent="0.2">
      <c r="A11" s="72"/>
      <c r="B11" s="19" t="s">
        <v>601</v>
      </c>
      <c r="C11" s="65" t="s">
        <v>602</v>
      </c>
      <c r="D11" s="65" t="s">
        <v>603</v>
      </c>
      <c r="E11" s="65" t="s">
        <v>604</v>
      </c>
      <c r="F11" s="65" t="s">
        <v>544</v>
      </c>
      <c r="G11" s="65" t="s">
        <v>605</v>
      </c>
      <c r="H11" s="41" t="s">
        <v>606</v>
      </c>
      <c r="I11" s="37" t="s">
        <v>321</v>
      </c>
      <c r="P11" s="53"/>
    </row>
    <row r="12" spans="1:16" x14ac:dyDescent="0.2">
      <c r="A12" s="72"/>
      <c r="B12" s="19" t="s">
        <v>607</v>
      </c>
      <c r="C12" s="65" t="s">
        <v>608</v>
      </c>
      <c r="D12" s="65" t="s">
        <v>609</v>
      </c>
      <c r="E12" s="65" t="s">
        <v>610</v>
      </c>
      <c r="F12" s="65" t="s">
        <v>611</v>
      </c>
      <c r="G12" s="65" t="s">
        <v>612</v>
      </c>
      <c r="H12" s="41" t="s">
        <v>613</v>
      </c>
      <c r="I12" s="37" t="s">
        <v>321</v>
      </c>
      <c r="P12" s="53"/>
    </row>
    <row r="13" spans="1:16" x14ac:dyDescent="0.2">
      <c r="A13" s="72"/>
      <c r="B13" s="19" t="s">
        <v>614</v>
      </c>
      <c r="C13" s="65" t="s">
        <v>615</v>
      </c>
      <c r="D13" s="65" t="s">
        <v>616</v>
      </c>
      <c r="E13" s="65" t="s">
        <v>610</v>
      </c>
      <c r="F13" s="65" t="s">
        <v>611</v>
      </c>
      <c r="G13" s="65" t="s">
        <v>617</v>
      </c>
      <c r="H13" s="41" t="s">
        <v>613</v>
      </c>
      <c r="I13" s="37" t="s">
        <v>321</v>
      </c>
      <c r="P13" s="53"/>
    </row>
    <row r="14" spans="1:16" x14ac:dyDescent="0.2">
      <c r="A14" s="72"/>
      <c r="B14" s="19" t="s">
        <v>618</v>
      </c>
      <c r="C14" s="65" t="s">
        <v>619</v>
      </c>
      <c r="D14" s="65" t="s">
        <v>620</v>
      </c>
      <c r="E14" s="65" t="s">
        <v>599</v>
      </c>
      <c r="F14" s="65" t="s">
        <v>621</v>
      </c>
      <c r="G14" s="65" t="s">
        <v>622</v>
      </c>
      <c r="H14" s="41" t="s">
        <v>623</v>
      </c>
      <c r="I14" s="37" t="s">
        <v>321</v>
      </c>
      <c r="P14" s="53"/>
    </row>
    <row r="15" spans="1:16" x14ac:dyDescent="0.2">
      <c r="A15" s="72"/>
      <c r="B15" s="19" t="s">
        <v>207</v>
      </c>
      <c r="C15" s="65" t="s">
        <v>516</v>
      </c>
      <c r="D15" s="65" t="s">
        <v>624</v>
      </c>
      <c r="E15" s="65" t="s">
        <v>589</v>
      </c>
      <c r="F15" s="65" t="s">
        <v>298</v>
      </c>
      <c r="G15" s="65" t="s">
        <v>625</v>
      </c>
      <c r="H15" s="41" t="s">
        <v>592</v>
      </c>
      <c r="I15" s="37" t="s">
        <v>321</v>
      </c>
      <c r="P15" s="53"/>
    </row>
    <row r="16" spans="1:16" s="16" customFormat="1" x14ac:dyDescent="0.2">
      <c r="A16" s="72"/>
      <c r="B16" s="57" t="s">
        <v>626</v>
      </c>
      <c r="C16" s="49" t="s">
        <v>627</v>
      </c>
      <c r="D16" s="49" t="s">
        <v>628</v>
      </c>
      <c r="E16" s="49" t="s">
        <v>629</v>
      </c>
      <c r="F16" s="49" t="s">
        <v>298</v>
      </c>
      <c r="G16" s="49" t="s">
        <v>630</v>
      </c>
      <c r="H16" s="47" t="s">
        <v>528</v>
      </c>
      <c r="I16" s="37" t="s">
        <v>321</v>
      </c>
      <c r="K16" s="53"/>
      <c r="L16" s="53"/>
      <c r="M16" s="53"/>
      <c r="N16" s="53"/>
      <c r="O16" s="53"/>
      <c r="P16" s="53"/>
    </row>
    <row r="17" spans="2:16" x14ac:dyDescent="0.2">
      <c r="B17" s="107" t="s">
        <v>578</v>
      </c>
      <c r="C17" s="108"/>
      <c r="D17" s="108"/>
      <c r="E17" s="108"/>
      <c r="F17" s="108"/>
      <c r="G17" s="108"/>
      <c r="H17" s="108"/>
      <c r="J17" s="53"/>
      <c r="P17" s="53"/>
    </row>
    <row r="18" spans="2:16" x14ac:dyDescent="0.2">
      <c r="H18" s="53"/>
      <c r="J18" s="53"/>
      <c r="P18" s="53"/>
    </row>
    <row r="19" spans="2:16" x14ac:dyDescent="0.2">
      <c r="H19" s="53"/>
      <c r="J19" s="53"/>
      <c r="P19" s="53"/>
    </row>
    <row r="20" spans="2:16" x14ac:dyDescent="0.2">
      <c r="H20" s="53"/>
      <c r="J20" s="53"/>
      <c r="P20" s="53"/>
    </row>
    <row r="21" spans="2:16" x14ac:dyDescent="0.2">
      <c r="H21" s="53"/>
      <c r="J21" s="53"/>
      <c r="P21" s="53"/>
    </row>
    <row r="22" spans="2:16" x14ac:dyDescent="0.2">
      <c r="H22" s="53"/>
      <c r="J22" s="53"/>
      <c r="P22" s="53"/>
    </row>
    <row r="23" spans="2:16" x14ac:dyDescent="0.2">
      <c r="H23" s="53"/>
      <c r="J23" s="53"/>
      <c r="P23" s="53"/>
    </row>
    <row r="24" spans="2:16" x14ac:dyDescent="0.2">
      <c r="H24" s="53"/>
      <c r="J24" s="53"/>
      <c r="P24" s="53"/>
    </row>
    <row r="25" spans="2:16" x14ac:dyDescent="0.2">
      <c r="H25" s="53"/>
      <c r="J25" s="53"/>
      <c r="P25" s="53"/>
    </row>
    <row r="26" spans="2:16" x14ac:dyDescent="0.2">
      <c r="H26" s="53"/>
      <c r="J26" s="53"/>
      <c r="P26" s="53"/>
    </row>
    <row r="27" spans="2:16" x14ac:dyDescent="0.2">
      <c r="H27" s="53"/>
      <c r="J27" s="53"/>
      <c r="P27" s="53"/>
    </row>
    <row r="28" spans="2:16" x14ac:dyDescent="0.2">
      <c r="H28" s="53"/>
      <c r="J28" s="53"/>
      <c r="P28" s="53"/>
    </row>
    <row r="29" spans="2:16" x14ac:dyDescent="0.2">
      <c r="H29" s="53"/>
      <c r="J29" s="53"/>
      <c r="P29" s="53"/>
    </row>
    <row r="30" spans="2:16" x14ac:dyDescent="0.2">
      <c r="H30" s="53"/>
      <c r="J30" s="53"/>
      <c r="P30" s="53"/>
    </row>
    <row r="31" spans="2:16" x14ac:dyDescent="0.2">
      <c r="H31" s="53"/>
      <c r="J31" s="53"/>
      <c r="P31" s="53"/>
    </row>
    <row r="32" spans="2:16" x14ac:dyDescent="0.2">
      <c r="H32" s="53"/>
      <c r="J32" s="53"/>
      <c r="P32" s="53"/>
    </row>
    <row r="33" spans="8:16" x14ac:dyDescent="0.2">
      <c r="H33" s="53"/>
      <c r="J33" s="53"/>
      <c r="P33" s="53"/>
    </row>
    <row r="34" spans="8:16" x14ac:dyDescent="0.2">
      <c r="H34" s="53"/>
      <c r="J34" s="53"/>
      <c r="P34" s="53"/>
    </row>
    <row r="35" spans="8:16" x14ac:dyDescent="0.2">
      <c r="H35" s="53"/>
      <c r="J35" s="53"/>
      <c r="P35" s="53"/>
    </row>
    <row r="36" spans="8:16" x14ac:dyDescent="0.2">
      <c r="H36" s="53"/>
      <c r="J36" s="53"/>
      <c r="P36" s="53"/>
    </row>
    <row r="37" spans="8:16" x14ac:dyDescent="0.2">
      <c r="H37" s="53"/>
      <c r="J37" s="53"/>
      <c r="P37" s="53"/>
    </row>
    <row r="38" spans="8:16" x14ac:dyDescent="0.2">
      <c r="H38" s="53"/>
      <c r="J38" s="53"/>
      <c r="P38" s="53"/>
    </row>
    <row r="39" spans="8:16" x14ac:dyDescent="0.2">
      <c r="H39" s="53"/>
      <c r="J39" s="53"/>
      <c r="P39" s="53"/>
    </row>
    <row r="40" spans="8:16" x14ac:dyDescent="0.2">
      <c r="H40" s="53"/>
      <c r="J40" s="53"/>
      <c r="P40" s="53"/>
    </row>
    <row r="41" spans="8:16" x14ac:dyDescent="0.2">
      <c r="H41" s="53"/>
      <c r="J41" s="53"/>
      <c r="P41" s="53"/>
    </row>
    <row r="42" spans="8:16" x14ac:dyDescent="0.2">
      <c r="H42" s="53"/>
      <c r="J42" s="53"/>
      <c r="P42" s="53"/>
    </row>
    <row r="43" spans="8:16" x14ac:dyDescent="0.2">
      <c r="H43" s="53"/>
      <c r="J43" s="53"/>
      <c r="P43" s="53"/>
    </row>
    <row r="44" spans="8:16" x14ac:dyDescent="0.2">
      <c r="H44" s="53"/>
      <c r="J44" s="53"/>
      <c r="P44" s="53"/>
    </row>
    <row r="45" spans="8:16" x14ac:dyDescent="0.2">
      <c r="H45" s="53"/>
      <c r="J45" s="53"/>
      <c r="P45" s="53"/>
    </row>
    <row r="46" spans="8:16" x14ac:dyDescent="0.2">
      <c r="H46" s="53"/>
      <c r="J46" s="53"/>
      <c r="P46" s="53"/>
    </row>
    <row r="47" spans="8:16" x14ac:dyDescent="0.2">
      <c r="H47" s="53"/>
      <c r="J47" s="53"/>
      <c r="P47" s="53"/>
    </row>
    <row r="48" spans="8:16" x14ac:dyDescent="0.2">
      <c r="H48" s="53"/>
      <c r="J48" s="53"/>
      <c r="P48" s="53"/>
    </row>
    <row r="49" spans="2:16" x14ac:dyDescent="0.2">
      <c r="H49" s="53"/>
      <c r="J49" s="53"/>
      <c r="P49" s="53"/>
    </row>
    <row r="50" spans="2:16" x14ac:dyDescent="0.2">
      <c r="H50" s="53"/>
      <c r="J50" s="53"/>
      <c r="P50" s="53"/>
    </row>
    <row r="51" spans="2:16" x14ac:dyDescent="0.2">
      <c r="H51" s="53"/>
      <c r="J51" s="53"/>
      <c r="P51" s="53"/>
    </row>
    <row r="52" spans="2:16" x14ac:dyDescent="0.2">
      <c r="H52" s="53"/>
      <c r="J52" s="53"/>
      <c r="P52" s="53"/>
    </row>
    <row r="53" spans="2:16" x14ac:dyDescent="0.2">
      <c r="H53" s="53"/>
      <c r="J53" s="53"/>
      <c r="P53" s="53"/>
    </row>
    <row r="54" spans="2:16" x14ac:dyDescent="0.2">
      <c r="H54" s="53"/>
      <c r="J54" s="53"/>
      <c r="P54" s="53"/>
    </row>
    <row r="55" spans="2:16" x14ac:dyDescent="0.2">
      <c r="H55" s="53"/>
      <c r="J55" s="53"/>
      <c r="P55" s="53"/>
    </row>
    <row r="56" spans="2:16" x14ac:dyDescent="0.2">
      <c r="H56" s="53"/>
      <c r="J56" s="53"/>
      <c r="P56" s="53"/>
    </row>
    <row r="57" spans="2:16" x14ac:dyDescent="0.2">
      <c r="H57" s="53"/>
      <c r="J57" s="53"/>
      <c r="P57" s="53"/>
    </row>
    <row r="58" spans="2:16" x14ac:dyDescent="0.2">
      <c r="H58" s="53"/>
      <c r="J58" s="53"/>
      <c r="P58" s="53"/>
    </row>
    <row r="59" spans="2:16" x14ac:dyDescent="0.2">
      <c r="H59" s="53"/>
      <c r="J59" s="53"/>
      <c r="P59" s="53"/>
    </row>
    <row r="60" spans="2:16" x14ac:dyDescent="0.2">
      <c r="H60" s="53"/>
      <c r="J60" s="53"/>
      <c r="P60" s="53"/>
    </row>
    <row r="61" spans="2:16" x14ac:dyDescent="0.2">
      <c r="H61" s="53"/>
      <c r="J61" s="53"/>
      <c r="P61" s="53"/>
    </row>
    <row r="62" spans="2:16" x14ac:dyDescent="0.2">
      <c r="H62" s="53"/>
      <c r="J62" s="53"/>
      <c r="P62" s="53"/>
    </row>
    <row r="63" spans="2:16" x14ac:dyDescent="0.2">
      <c r="H63" s="53"/>
      <c r="J63" s="53"/>
      <c r="P63" s="53"/>
    </row>
    <row r="64" spans="2:16" x14ac:dyDescent="0.2">
      <c r="B64" s="73"/>
      <c r="C64" s="73"/>
      <c r="D64" s="73"/>
      <c r="E64" s="73"/>
      <c r="F64" s="73"/>
      <c r="G64" s="73"/>
      <c r="H64" s="73"/>
      <c r="J64" s="53"/>
      <c r="P64" s="53"/>
    </row>
    <row r="65" spans="1:16" s="16" customFormat="1" x14ac:dyDescent="0.2">
      <c r="A65" s="72"/>
      <c r="B65" s="57"/>
      <c r="C65" s="49"/>
      <c r="D65" s="49"/>
      <c r="E65" s="49"/>
      <c r="F65" s="49"/>
      <c r="G65" s="49"/>
      <c r="H65" s="47"/>
      <c r="I65" s="37"/>
      <c r="K65" s="53"/>
      <c r="L65" s="53"/>
      <c r="M65" s="53"/>
      <c r="N65" s="53"/>
      <c r="O65" s="53"/>
      <c r="P65" s="53"/>
    </row>
    <row r="66" spans="1:16" x14ac:dyDescent="0.2">
      <c r="B66" s="107" t="s">
        <v>631</v>
      </c>
      <c r="C66" s="108"/>
      <c r="D66" s="108"/>
      <c r="E66" s="108"/>
      <c r="F66" s="108"/>
      <c r="G66" s="108"/>
      <c r="H66" s="108"/>
      <c r="J66" s="16" t="str">
        <f t="shared" ref="J66:J89" si="0">IF((C66=C67),"*",IF((C66=C65),"*",""))</f>
        <v>*</v>
      </c>
      <c r="P66" s="53"/>
    </row>
    <row r="67" spans="1:16" x14ac:dyDescent="0.2">
      <c r="J67" s="16" t="str">
        <f t="shared" si="0"/>
        <v>*</v>
      </c>
      <c r="P67" s="53"/>
    </row>
    <row r="68" spans="1:16" x14ac:dyDescent="0.2">
      <c r="J68" s="16" t="str">
        <f t="shared" si="0"/>
        <v>*</v>
      </c>
      <c r="P68" s="53"/>
    </row>
    <row r="69" spans="1:16" x14ac:dyDescent="0.2">
      <c r="J69" s="16" t="str">
        <f t="shared" si="0"/>
        <v>*</v>
      </c>
      <c r="P69" s="53"/>
    </row>
    <row r="70" spans="1:16" x14ac:dyDescent="0.2">
      <c r="J70" s="16" t="str">
        <f t="shared" si="0"/>
        <v>*</v>
      </c>
      <c r="P70" s="53"/>
    </row>
    <row r="71" spans="1:16" x14ac:dyDescent="0.2">
      <c r="J71" s="16" t="str">
        <f t="shared" si="0"/>
        <v>*</v>
      </c>
      <c r="P71" s="53"/>
    </row>
    <row r="72" spans="1:16" x14ac:dyDescent="0.2">
      <c r="J72" s="16" t="str">
        <f t="shared" si="0"/>
        <v>*</v>
      </c>
      <c r="P72" s="53"/>
    </row>
    <row r="73" spans="1:16" x14ac:dyDescent="0.2">
      <c r="J73" s="16" t="str">
        <f t="shared" si="0"/>
        <v>*</v>
      </c>
      <c r="P73" s="53"/>
    </row>
    <row r="74" spans="1:16" x14ac:dyDescent="0.2">
      <c r="J74" s="16" t="str">
        <f t="shared" si="0"/>
        <v>*</v>
      </c>
      <c r="P74" s="53"/>
    </row>
    <row r="75" spans="1:16" x14ac:dyDescent="0.2">
      <c r="J75" s="16" t="str">
        <f t="shared" si="0"/>
        <v>*</v>
      </c>
      <c r="P75" s="53"/>
    </row>
    <row r="76" spans="1:16" x14ac:dyDescent="0.2">
      <c r="J76" s="16" t="str">
        <f t="shared" si="0"/>
        <v>*</v>
      </c>
      <c r="P76" s="53"/>
    </row>
    <row r="77" spans="1:16" x14ac:dyDescent="0.2">
      <c r="J77" s="16" t="str">
        <f t="shared" si="0"/>
        <v>*</v>
      </c>
      <c r="P77" s="53"/>
    </row>
    <row r="78" spans="1:16" x14ac:dyDescent="0.2">
      <c r="J78" s="16" t="str">
        <f t="shared" si="0"/>
        <v>*</v>
      </c>
      <c r="P78" s="53"/>
    </row>
    <row r="79" spans="1:16" x14ac:dyDescent="0.2">
      <c r="J79" s="16" t="str">
        <f t="shared" si="0"/>
        <v>*</v>
      </c>
      <c r="P79" s="53"/>
    </row>
    <row r="80" spans="1:16" x14ac:dyDescent="0.2">
      <c r="J80" s="16" t="str">
        <f t="shared" si="0"/>
        <v>*</v>
      </c>
      <c r="P80" s="53"/>
    </row>
    <row r="81" spans="10:16" x14ac:dyDescent="0.2">
      <c r="J81" s="16" t="str">
        <f t="shared" si="0"/>
        <v>*</v>
      </c>
      <c r="P81" s="53"/>
    </row>
    <row r="82" spans="10:16" x14ac:dyDescent="0.2">
      <c r="J82" s="16" t="str">
        <f t="shared" si="0"/>
        <v>*</v>
      </c>
      <c r="P82" s="53"/>
    </row>
    <row r="83" spans="10:16" x14ac:dyDescent="0.2">
      <c r="J83" s="16" t="str">
        <f t="shared" si="0"/>
        <v>*</v>
      </c>
      <c r="P83" s="53"/>
    </row>
    <row r="84" spans="10:16" x14ac:dyDescent="0.2">
      <c r="J84" s="16" t="str">
        <f t="shared" si="0"/>
        <v>*</v>
      </c>
      <c r="P84" s="53"/>
    </row>
    <row r="85" spans="10:16" x14ac:dyDescent="0.2">
      <c r="J85" s="16" t="str">
        <f t="shared" si="0"/>
        <v>*</v>
      </c>
      <c r="P85" s="53"/>
    </row>
    <row r="86" spans="10:16" x14ac:dyDescent="0.2">
      <c r="J86" s="16" t="str">
        <f t="shared" si="0"/>
        <v>*</v>
      </c>
      <c r="P86" s="53"/>
    </row>
    <row r="87" spans="10:16" x14ac:dyDescent="0.2">
      <c r="J87" s="16" t="str">
        <f t="shared" si="0"/>
        <v>*</v>
      </c>
      <c r="P87" s="53"/>
    </row>
    <row r="88" spans="10:16" x14ac:dyDescent="0.2">
      <c r="J88" s="16" t="str">
        <f t="shared" si="0"/>
        <v>*</v>
      </c>
      <c r="P88" s="53"/>
    </row>
    <row r="89" spans="10:16" x14ac:dyDescent="0.2">
      <c r="J89" s="16" t="str">
        <f t="shared" si="0"/>
        <v>*</v>
      </c>
      <c r="P89" s="53"/>
    </row>
    <row r="90" spans="10:16" x14ac:dyDescent="0.2">
      <c r="P90" s="53"/>
    </row>
  </sheetData>
  <mergeCells count="6">
    <mergeCell ref="B66:H66"/>
    <mergeCell ref="C2:D2"/>
    <mergeCell ref="E2:H2"/>
    <mergeCell ref="E3:H3"/>
    <mergeCell ref="B5:C5"/>
    <mergeCell ref="B17:H1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Prius Gen III Xgauge</vt:lpstr>
      <vt:lpstr>Prius Gen II XGauges</vt:lpstr>
      <vt:lpstr>Experimental Gen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</dc:creator>
  <cp:lastModifiedBy>Mendel 2</cp:lastModifiedBy>
  <dcterms:created xsi:type="dcterms:W3CDTF">2014-08-09T17:10:57Z</dcterms:created>
  <dcterms:modified xsi:type="dcterms:W3CDTF">2014-08-09T17:10:58Z</dcterms:modified>
</cp:coreProperties>
</file>