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jdol\Documents\"/>
    </mc:Choice>
  </mc:AlternateContent>
  <xr:revisionPtr revIDLastSave="0" documentId="13_ncr:1_{2F687C54-DDAA-4F55-83FA-81C4F3ACB8A6}" xr6:coauthVersionLast="43" xr6:coauthVersionMax="43" xr10:uidLastSave="{00000000-0000-0000-0000-000000000000}"/>
  <bookViews>
    <workbookView xWindow="-120" yWindow="-120" windowWidth="19440" windowHeight="11640" xr2:uid="{7C0F7E86-8099-476F-B1AC-39EB5E8DD7A0}"/>
  </bookViews>
  <sheets>
    <sheet name="Calcs" sheetId="1" r:id="rId1"/>
    <sheet name="Vehicles" sheetId="2" r:id="rId2"/>
    <sheet name="Variables" sheetId="3" r:id="rId3"/>
    <sheet name="Engine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4" i="1" l="1"/>
  <c r="C10" i="1" l="1"/>
  <c r="C11" i="1"/>
  <c r="C12" i="1"/>
  <c r="C13" i="1"/>
  <c r="C14" i="1"/>
  <c r="C15" i="1"/>
  <c r="C16" i="1"/>
  <c r="C17" i="1"/>
  <c r="C18" i="1"/>
  <c r="C19" i="1"/>
  <c r="C20" i="1"/>
  <c r="C9" i="1"/>
  <c r="B10" i="1"/>
  <c r="B11" i="1"/>
  <c r="B12" i="1"/>
  <c r="B13" i="1"/>
  <c r="B14" i="1"/>
  <c r="B15" i="1"/>
  <c r="B16" i="1"/>
  <c r="B17" i="1"/>
  <c r="B18" i="1"/>
  <c r="B19" i="1"/>
  <c r="B20" i="1"/>
  <c r="B9" i="1" l="1"/>
  <c r="K4" i="1"/>
  <c r="I4" i="1"/>
  <c r="G4" i="1"/>
  <c r="D4" i="1"/>
  <c r="D19" i="1" s="1"/>
  <c r="K11" i="1" l="1"/>
  <c r="K13" i="1"/>
  <c r="K15" i="1"/>
  <c r="K17" i="1"/>
  <c r="K19" i="1"/>
  <c r="K9" i="1"/>
  <c r="K10" i="1"/>
  <c r="K12" i="1"/>
  <c r="K14" i="1"/>
  <c r="K16" i="1"/>
  <c r="K18" i="1"/>
  <c r="K20" i="1"/>
  <c r="F10" i="1"/>
  <c r="F12" i="1"/>
  <c r="F14" i="1"/>
  <c r="F16" i="1"/>
  <c r="F18" i="1"/>
  <c r="F20" i="1"/>
  <c r="F11" i="1"/>
  <c r="F13" i="1"/>
  <c r="G13" i="1" s="1"/>
  <c r="M13" i="1" s="1"/>
  <c r="F15" i="1"/>
  <c r="F17" i="1"/>
  <c r="F19" i="1"/>
  <c r="F9" i="1"/>
  <c r="G9" i="1" s="1"/>
  <c r="M9" i="1" s="1"/>
  <c r="D9" i="1"/>
  <c r="D12" i="1"/>
  <c r="D16" i="1"/>
  <c r="D20" i="1"/>
  <c r="D13" i="1"/>
  <c r="D17" i="1"/>
  <c r="G17" i="1" s="1"/>
  <c r="M17" i="1" s="1"/>
  <c r="D10" i="1"/>
  <c r="D14" i="1"/>
  <c r="D18" i="1"/>
  <c r="D11" i="1"/>
  <c r="D15" i="1"/>
  <c r="G15" i="1" s="1"/>
  <c r="M15" i="1" s="1"/>
  <c r="G12" i="1"/>
  <c r="M12" i="1" s="1"/>
  <c r="G19" i="1"/>
  <c r="M19" i="1" s="1"/>
  <c r="G16" i="1"/>
  <c r="M16" i="1" s="1"/>
  <c r="G11" i="1" l="1"/>
  <c r="M11" i="1" s="1"/>
  <c r="G14" i="1"/>
  <c r="M14" i="1" s="1"/>
  <c r="I9" i="1"/>
  <c r="I16" i="1"/>
  <c r="I12" i="1"/>
  <c r="I11" i="1"/>
  <c r="I17" i="1"/>
  <c r="I13" i="1"/>
  <c r="G20" i="1"/>
  <c r="M20" i="1" s="1"/>
  <c r="I19" i="1"/>
  <c r="I15" i="1"/>
  <c r="G18" i="1"/>
  <c r="M18" i="1" s="1"/>
  <c r="G10" i="1"/>
  <c r="M10" i="1" s="1"/>
  <c r="I18" i="1" l="1"/>
  <c r="I10" i="1"/>
  <c r="I20" i="1"/>
</calcChain>
</file>

<file path=xl/sharedStrings.xml><?xml version="1.0" encoding="utf-8"?>
<sst xmlns="http://schemas.openxmlformats.org/spreadsheetml/2006/main" count="109" uniqueCount="86">
  <si>
    <t>Cd</t>
  </si>
  <si>
    <t>Horsepower</t>
  </si>
  <si>
    <t>Miles/</t>
  </si>
  <si>
    <t>Hour</t>
  </si>
  <si>
    <t>Resistance</t>
  </si>
  <si>
    <t>Rolling</t>
  </si>
  <si>
    <t>Prius V</t>
  </si>
  <si>
    <t>English</t>
  </si>
  <si>
    <t>Metric</t>
  </si>
  <si>
    <t>unitless</t>
  </si>
  <si>
    <t>Required</t>
  </si>
  <si>
    <t>Total</t>
  </si>
  <si>
    <t>Meters</t>
  </si>
  <si>
    <t>Lbs</t>
  </si>
  <si>
    <t>Km/</t>
  </si>
  <si>
    <t>Second</t>
  </si>
  <si>
    <t>Units</t>
  </si>
  <si>
    <t>cd = drag coefficient (unitless)</t>
  </si>
  <si>
    <t>rho = air density (kg/m^3)</t>
  </si>
  <si>
    <t>v = velocity (m/s)</t>
  </si>
  <si>
    <t>a = area (m^2)</t>
  </si>
  <si>
    <t>rho = air density (bar)</t>
  </si>
  <si>
    <t>v = velocity (km/h)</t>
  </si>
  <si>
    <t>ft sq</t>
  </si>
  <si>
    <t>m sq</t>
  </si>
  <si>
    <t>lb</t>
  </si>
  <si>
    <t>kg</t>
  </si>
  <si>
    <t>psi</t>
  </si>
  <si>
    <t>bar</t>
  </si>
  <si>
    <t>Coefficient</t>
  </si>
  <si>
    <t>Cr</t>
  </si>
  <si>
    <t>m = kg</t>
  </si>
  <si>
    <t>g = 9.8 m/s</t>
  </si>
  <si>
    <t>Prius</t>
  </si>
  <si>
    <t>Cr = 0.005 + (1 / p) (0.015 + 0.0095 (v / 100)2)</t>
  </si>
  <si>
    <t>Drag (air)</t>
  </si>
  <si>
    <t>Tire</t>
  </si>
  <si>
    <t>Assumptions for these calculations: Sea level, 68 deg F, flat asphalt surface, calm day.</t>
  </si>
  <si>
    <t>Engine</t>
  </si>
  <si>
    <t>Efficiency %</t>
  </si>
  <si>
    <t>Area</t>
  </si>
  <si>
    <t>Frontal</t>
  </si>
  <si>
    <t>Weight</t>
  </si>
  <si>
    <t>Vehicle</t>
  </si>
  <si>
    <t>Passenger</t>
  </si>
  <si>
    <t>Pressure</t>
  </si>
  <si>
    <t>Gallon</t>
  </si>
  <si>
    <t>Advertised</t>
  </si>
  <si>
    <t>Thermal</t>
  </si>
  <si>
    <t>Generation</t>
  </si>
  <si>
    <t>Year</t>
  </si>
  <si>
    <t>Model</t>
  </si>
  <si>
    <t xml:space="preserve">Gasoline engine thermal efficiencies range from 25 - 50 %. </t>
  </si>
  <si>
    <t xml:space="preserve">Drag Force (Fd = cd 1/2 ρ v2 A)   </t>
  </si>
  <si>
    <t xml:space="preserve">Example: Fd = 0.29 1/2 (1.2 kg/m3) ((90 km/h) (1000 m/km) / (3600 s/h))2 (2 m2)  </t>
  </si>
  <si>
    <t>Prius has an Atkinson Cycle engine.</t>
  </si>
  <si>
    <t>For a given engine size, the Otto cycle (conventional engine) has a higher power output but the Atkinson cycle has higher thermal efficiency.</t>
  </si>
  <si>
    <t>Otto cycle (conventional engine)</t>
  </si>
  <si>
    <t>Atkinson Cycle</t>
  </si>
  <si>
    <t>Lowering the peak temperature in the cylinder during combustion reduces NOx (Nitrous oxide), a harmful byproduct of combustion.</t>
  </si>
  <si>
    <t>EGR cooler</t>
  </si>
  <si>
    <t>EGR (Exhaust gas recirculation)</t>
  </si>
  <si>
    <t>By cooling the exhaust gasses before introducing them into the intake manifold more exhaust gas can be introduced into the intake manifold than without it.</t>
  </si>
  <si>
    <t xml:space="preserve">An EGR cooler has been added to the Prius engine. </t>
  </si>
  <si>
    <t>It is a heat exchanger that transfers heat from exhaust gas to the engine coolant.</t>
  </si>
  <si>
    <t>It reduces the temperature of the gasses before they are introduced to the intake manifold.</t>
  </si>
  <si>
    <t>For a hybrid, fuel economy is more important than power and the Atkinson gas engine power can be supplemented with electric power.</t>
  </si>
  <si>
    <t>A typical Otto compression ratio may be 10:1 and the same engine in Atkinson configuration might be increased to 12:1.</t>
  </si>
  <si>
    <t>This further reduces NOx.</t>
  </si>
  <si>
    <t>Prius C</t>
  </si>
  <si>
    <t>25 est</t>
  </si>
  <si>
    <t>Tire resistance values range from .006 for the best low rolling resistance tires to .015 for standard passenger tires.</t>
  </si>
  <si>
    <t>Fr is in lbs</t>
  </si>
  <si>
    <r>
      <rPr>
        <b/>
        <sz val="11"/>
        <color theme="1"/>
        <rFont val="Calibri"/>
        <family val="2"/>
        <scheme val="minor"/>
      </rPr>
      <t xml:space="preserve">Drag Force </t>
    </r>
    <r>
      <rPr>
        <sz val="11"/>
        <color theme="1"/>
        <rFont val="Calibri"/>
        <family val="2"/>
        <scheme val="minor"/>
      </rPr>
      <t>Fd or the force of air on the vehicle increases exponentially with speed.</t>
    </r>
  </si>
  <si>
    <t>Fr=Cr*m*g</t>
  </si>
  <si>
    <r>
      <rPr>
        <b/>
        <sz val="11"/>
        <color theme="1"/>
        <rFont val="Calibri"/>
        <family val="2"/>
        <scheme val="minor"/>
      </rPr>
      <t>Rolling Coeficient of friction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</si>
  <si>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i/>
        <sz val="11"/>
        <color theme="1"/>
        <rFont val="Calibri"/>
        <family val="2"/>
        <scheme val="minor"/>
      </rPr>
      <t xml:space="preserve">Rolling Force </t>
    </r>
    <r>
      <rPr>
        <i/>
        <sz val="11"/>
        <color theme="1"/>
        <rFont val="Calibri"/>
        <family val="2"/>
        <scheme val="minor"/>
      </rPr>
      <t>Fr is the resistance in pounds to movement due to friction in tires, bearings, brakes etc.</t>
    </r>
  </si>
  <si>
    <t xml:space="preserve">The cam timing is such that the  intake valve closes near bottom dead center and the compression stroke compresses the maximum amount of fuel air mixture. </t>
  </si>
  <si>
    <t>Burned gasses expand during the power stroke and there is still a fairly high pressure in the cylinder when the piston reaches the bottom of the power stroke.</t>
  </si>
  <si>
    <t>The cam timing is such that near bottom dead center, the exhaust valve opens and the remaining pressure escapes wasting part of the energy the fuel provided.</t>
  </si>
  <si>
    <t xml:space="preserve">The cam timing is such that the  intake valve closes later at about 20-40 degrees past bottom dead center on the compression stroke. </t>
  </si>
  <si>
    <t xml:space="preserve">This late closing intake valve pushes part of the fuel charge out of the cylinder and back into the intake manifold. </t>
  </si>
  <si>
    <t>Burning a smaller charge in the cylinder reduces the excess pressure remaining at the end of the power stroke.</t>
  </si>
  <si>
    <t xml:space="preserve">The result is that less energy is wasted so more of the energy from the fuel is being converted to work. (Higher thermal efficiency) </t>
  </si>
  <si>
    <t>Due to the smaller charge being compressed on the Atkinson compression stroke, the compression ratio can be increased.</t>
  </si>
  <si>
    <t>By introducing a measured amount of exhaust gas back into the intake manifold, the fuel-air charge is diluted with spent gasses resulting in lower peak combustion temperatures.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</si>
</sst>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"/>
  </numFmts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quotePrefix="1"/>
    <xf numFmtId="0" fontId="0" fillId="0" borderId="0" xfId="0" quotePrefix="1" applyAlignment="1">
      <alignment horizontal="left"/>
    </xf>
    <xf numFmtId="0" fontId="1" fillId="0" borderId="0" xfId="0" quotePrefix="1" applyFont="1"/>
    <xf numFmtId="0" fontId="0" fillId="0" borderId="0" xfId="0" applyProtection="1">
      <protection locked="0"/>
    </xf>
    <xf numFmtId="0" fontId="0" fillId="0" borderId="0" xfId="0" applyProtection="1"/>
    <xf numFmtId="166" fontId="0" fillId="0" borderId="0" xfId="0" applyNumberFormat="1" applyProtection="1"/>
    <xf numFmtId="0" fontId="1" fillId="0" borderId="0" xfId="0" quotePrefix="1" applyFont="1" applyProtection="1"/>
    <xf numFmtId="0" fontId="1" fillId="0" borderId="0" xfId="0" applyFont="1" applyProtection="1"/>
    <xf numFmtId="0" fontId="0" fillId="0" borderId="0" xfId="0" quotePrefix="1" applyProtection="1"/>
    <xf numFmtId="0" fontId="0" fillId="2" borderId="0" xfId="0" applyFill="1" applyProtection="1"/>
    <xf numFmtId="0" fontId="0" fillId="2" borderId="0" xfId="0" applyFill="1" applyProtection="1">
      <protection locked="0"/>
    </xf>
    <xf numFmtId="1" fontId="0" fillId="0" borderId="0" xfId="0" applyNumberFormat="1" applyProtection="1"/>
    <xf numFmtId="2" fontId="0" fillId="0" borderId="0" xfId="0" applyNumberFormat="1" applyProtection="1"/>
    <xf numFmtId="164" fontId="0" fillId="0" borderId="0" xfId="0" applyNumberFormat="1" applyProtection="1"/>
    <xf numFmtId="165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B6341-3622-48FD-9B62-732433D95F6B}">
  <dimension ref="A1:Q25"/>
  <sheetViews>
    <sheetView tabSelected="1" workbookViewId="0">
      <selection activeCell="K3" sqref="K3"/>
    </sheetView>
  </sheetViews>
  <sheetFormatPr defaultRowHeight="15" x14ac:dyDescent="0.25"/>
  <cols>
    <col min="1" max="1" width="7.140625" bestFit="1" customWidth="1"/>
    <col min="2" max="2" width="7.42578125" bestFit="1" customWidth="1"/>
    <col min="3" max="3" width="5.28515625" bestFit="1" customWidth="1"/>
    <col min="4" max="4" width="10.42578125" bestFit="1" customWidth="1"/>
    <col min="5" max="5" width="5.140625" bestFit="1" customWidth="1"/>
    <col min="6" max="7" width="10.42578125" bestFit="1" customWidth="1"/>
    <col min="8" max="8" width="3" bestFit="1" customWidth="1"/>
    <col min="9" max="9" width="13.140625" bestFit="1" customWidth="1"/>
    <col min="10" max="10" width="3" bestFit="1" customWidth="1"/>
    <col min="11" max="11" width="12.5703125" bestFit="1" customWidth="1"/>
    <col min="12" max="12" width="3.85546875" bestFit="1" customWidth="1"/>
    <col min="13" max="13" width="10.42578125" bestFit="1" customWidth="1"/>
    <col min="14" max="14" width="3" customWidth="1"/>
    <col min="15" max="15" width="12.42578125" customWidth="1"/>
  </cols>
  <sheetData>
    <row r="1" spans="1:17" s="2" customFormat="1" x14ac:dyDescent="0.25">
      <c r="D1" s="2" t="s">
        <v>41</v>
      </c>
      <c r="F1" s="2" t="s">
        <v>0</v>
      </c>
      <c r="G1" s="2" t="s">
        <v>43</v>
      </c>
      <c r="I1" s="2" t="s">
        <v>44</v>
      </c>
      <c r="K1" s="2" t="s">
        <v>36</v>
      </c>
      <c r="M1" s="2" t="s">
        <v>36</v>
      </c>
      <c r="O1" s="2" t="s">
        <v>38</v>
      </c>
    </row>
    <row r="2" spans="1:17" s="2" customFormat="1" x14ac:dyDescent="0.25">
      <c r="D2" s="2" t="s">
        <v>40</v>
      </c>
      <c r="G2" s="2" t="s">
        <v>42</v>
      </c>
      <c r="I2" s="2" t="s">
        <v>42</v>
      </c>
      <c r="K2" s="2" t="s">
        <v>45</v>
      </c>
      <c r="M2" s="2" t="s">
        <v>4</v>
      </c>
      <c r="O2" s="2" t="s">
        <v>39</v>
      </c>
    </row>
    <row r="3" spans="1:17" x14ac:dyDescent="0.25">
      <c r="A3" s="13" t="s">
        <v>7</v>
      </c>
      <c r="B3" s="13" t="s">
        <v>16</v>
      </c>
      <c r="C3" s="13"/>
      <c r="D3" s="14">
        <v>25</v>
      </c>
      <c r="E3" s="14" t="s">
        <v>23</v>
      </c>
      <c r="F3" s="14">
        <v>0.28999999999999998</v>
      </c>
      <c r="G3" s="14">
        <v>3274</v>
      </c>
      <c r="H3" s="14" t="s">
        <v>25</v>
      </c>
      <c r="I3" s="14">
        <v>240</v>
      </c>
      <c r="J3" s="14" t="s">
        <v>25</v>
      </c>
      <c r="K3" s="14">
        <v>37</v>
      </c>
      <c r="L3" s="14" t="s">
        <v>27</v>
      </c>
      <c r="M3" s="14">
        <v>1.4999999999999999E-2</v>
      </c>
      <c r="N3" s="14"/>
      <c r="O3" s="14">
        <v>38.5</v>
      </c>
    </row>
    <row r="4" spans="1:17" x14ac:dyDescent="0.25">
      <c r="A4" s="8" t="s">
        <v>8</v>
      </c>
      <c r="B4" s="8" t="s">
        <v>16</v>
      </c>
      <c r="C4" s="8"/>
      <c r="D4" s="8">
        <f>D3*0.0929</f>
        <v>2.3224999999999998</v>
      </c>
      <c r="E4" s="8" t="s">
        <v>24</v>
      </c>
      <c r="F4" s="8" t="s">
        <v>9</v>
      </c>
      <c r="G4" s="8">
        <f>G3*0.4535</f>
        <v>1484.759</v>
      </c>
      <c r="H4" s="8" t="s">
        <v>26</v>
      </c>
      <c r="I4" s="8">
        <f>I3*0.4535</f>
        <v>108.84</v>
      </c>
      <c r="J4" s="8" t="s">
        <v>26</v>
      </c>
      <c r="K4" s="8">
        <f>K3*0.0689</f>
        <v>2.5493000000000001</v>
      </c>
      <c r="L4" s="8" t="s">
        <v>28</v>
      </c>
      <c r="M4" s="8"/>
      <c r="N4" s="8"/>
      <c r="O4" s="8"/>
    </row>
    <row r="5" spans="1:17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7" x14ac:dyDescent="0.25">
      <c r="A6" s="8" t="s">
        <v>2</v>
      </c>
      <c r="B6" s="8" t="s">
        <v>12</v>
      </c>
      <c r="C6" s="8" t="s">
        <v>14</v>
      </c>
      <c r="D6" s="8" t="s">
        <v>35</v>
      </c>
      <c r="E6" s="8"/>
      <c r="F6" s="8" t="s">
        <v>5</v>
      </c>
      <c r="G6" s="8" t="s">
        <v>11</v>
      </c>
      <c r="H6" s="8"/>
      <c r="I6" s="8" t="s">
        <v>10</v>
      </c>
      <c r="J6" s="8"/>
      <c r="K6" s="8" t="s">
        <v>5</v>
      </c>
      <c r="L6" s="8"/>
      <c r="M6" s="8" t="s">
        <v>2</v>
      </c>
      <c r="N6" s="8"/>
      <c r="O6" s="8"/>
    </row>
    <row r="7" spans="1:17" x14ac:dyDescent="0.25">
      <c r="A7" s="8" t="s">
        <v>3</v>
      </c>
      <c r="B7" s="8" t="s">
        <v>15</v>
      </c>
      <c r="C7" s="8" t="s">
        <v>3</v>
      </c>
      <c r="D7" s="8" t="s">
        <v>4</v>
      </c>
      <c r="E7" s="8"/>
      <c r="F7" s="8" t="s">
        <v>4</v>
      </c>
      <c r="G7" s="8" t="s">
        <v>4</v>
      </c>
      <c r="H7" s="8"/>
      <c r="I7" s="8" t="s">
        <v>1</v>
      </c>
      <c r="J7" s="8"/>
      <c r="K7" s="8" t="s">
        <v>29</v>
      </c>
      <c r="L7" s="8"/>
      <c r="M7" s="8" t="s">
        <v>46</v>
      </c>
      <c r="N7" s="8"/>
      <c r="O7" s="8"/>
    </row>
    <row r="8" spans="1:17" x14ac:dyDescent="0.25">
      <c r="A8" s="8"/>
      <c r="B8" s="8"/>
      <c r="C8" s="8"/>
      <c r="D8" s="8" t="s">
        <v>13</v>
      </c>
      <c r="E8" s="8"/>
      <c r="F8" s="8" t="s">
        <v>13</v>
      </c>
      <c r="G8" s="8" t="s">
        <v>13</v>
      </c>
      <c r="H8" s="8"/>
      <c r="I8" s="8"/>
      <c r="J8" s="8"/>
      <c r="K8" s="8" t="s">
        <v>30</v>
      </c>
      <c r="L8" s="8"/>
      <c r="M8" s="8"/>
      <c r="N8" s="8"/>
      <c r="O8" s="8"/>
    </row>
    <row r="9" spans="1:17" x14ac:dyDescent="0.25">
      <c r="A9" s="8">
        <v>10</v>
      </c>
      <c r="B9" s="15">
        <f>A9*0.447</f>
        <v>4.47</v>
      </c>
      <c r="C9" s="15">
        <f>A9*1.609</f>
        <v>16.09</v>
      </c>
      <c r="D9" s="16">
        <f>$F$3*(1/2*1.225)*B9^2*$D$4*0.2248</f>
        <v>1.8529818557465247</v>
      </c>
      <c r="E9" s="9"/>
      <c r="F9" s="16">
        <f>K9*($G$4+$I$4)*9.8*0.224</f>
        <v>38.412538622545291</v>
      </c>
      <c r="G9" s="16">
        <f>D9+F9</f>
        <v>40.265520478291819</v>
      </c>
      <c r="H9" s="17"/>
      <c r="I9" s="16">
        <f t="shared" ref="I9:I20" si="0">G9*A9/375</f>
        <v>1.0737472127544485</v>
      </c>
      <c r="J9" s="17"/>
      <c r="K9" s="18">
        <f>0.005+(1/$K$4)*($M$3+0.0095*(C9/100)^2)</f>
        <v>1.0980443139293139E-2</v>
      </c>
      <c r="L9" s="8"/>
      <c r="M9" s="9">
        <f>($O$3/100)/(G9/32000)/0.621*0.264</f>
        <v>130.0737668479656</v>
      </c>
      <c r="N9" s="9"/>
      <c r="O9" s="10"/>
    </row>
    <row r="10" spans="1:17" x14ac:dyDescent="0.25">
      <c r="A10" s="8">
        <v>20</v>
      </c>
      <c r="B10" s="15">
        <f t="shared" ref="B10:B20" si="1">A10*0.447</f>
        <v>8.94</v>
      </c>
      <c r="C10" s="15">
        <f t="shared" ref="C10:C20" si="2">A10*1.609</f>
        <v>32.18</v>
      </c>
      <c r="D10" s="16">
        <f t="shared" ref="D10:D20" si="3">$F$3*(1/2*1.225)*B10^2*$D$4*0.2248</f>
        <v>7.411927422986099</v>
      </c>
      <c r="E10" s="9"/>
      <c r="F10" s="16">
        <f t="shared" ref="F10:F20" si="4">K10*($G$4+$I$4)*9.8*0.224</f>
        <v>39.425024897708873</v>
      </c>
      <c r="G10" s="16">
        <f t="shared" ref="G10:G20" si="5">D10+F10</f>
        <v>46.836952320694969</v>
      </c>
      <c r="H10" s="17"/>
      <c r="I10" s="16">
        <f t="shared" si="0"/>
        <v>2.4979707904370652</v>
      </c>
      <c r="J10" s="17"/>
      <c r="K10" s="18">
        <f t="shared" ref="K10:K20" si="6">0.005+(1/$K$4)*($M$3+0.0095*(C10/100)^2)</f>
        <v>1.126986811281528E-2</v>
      </c>
      <c r="L10" s="8"/>
      <c r="M10" s="9">
        <f t="shared" ref="M10:M20" si="7">($O$3/100)/(G10/32000)/0.621*0.264</f>
        <v>111.82384128762202</v>
      </c>
      <c r="N10" s="9"/>
      <c r="O10" s="8"/>
    </row>
    <row r="11" spans="1:17" x14ac:dyDescent="0.25">
      <c r="A11" s="8">
        <v>30</v>
      </c>
      <c r="B11" s="15">
        <f t="shared" si="1"/>
        <v>13.41</v>
      </c>
      <c r="C11" s="15">
        <f t="shared" si="2"/>
        <v>48.269999999999996</v>
      </c>
      <c r="D11" s="16">
        <f t="shared" si="3"/>
        <v>16.676836701718724</v>
      </c>
      <c r="E11" s="9"/>
      <c r="F11" s="16">
        <f t="shared" si="4"/>
        <v>41.112502022981523</v>
      </c>
      <c r="G11" s="16">
        <f t="shared" si="5"/>
        <v>57.789338724700244</v>
      </c>
      <c r="H11" s="17"/>
      <c r="I11" s="16">
        <f t="shared" si="0"/>
        <v>4.6231470979760196</v>
      </c>
      <c r="J11" s="17"/>
      <c r="K11" s="18">
        <f t="shared" si="6"/>
        <v>1.1752243068685522E-2</v>
      </c>
      <c r="L11" s="8"/>
      <c r="M11" s="9">
        <f t="shared" si="7"/>
        <v>90.630694835528786</v>
      </c>
      <c r="N11" s="9"/>
      <c r="O11" s="11"/>
      <c r="Q11" s="7"/>
    </row>
    <row r="12" spans="1:17" x14ac:dyDescent="0.25">
      <c r="A12" s="8">
        <v>40</v>
      </c>
      <c r="B12" s="15">
        <f t="shared" si="1"/>
        <v>17.88</v>
      </c>
      <c r="C12" s="15">
        <f t="shared" si="2"/>
        <v>64.36</v>
      </c>
      <c r="D12" s="16">
        <f t="shared" si="3"/>
        <v>29.647709691944396</v>
      </c>
      <c r="E12" s="9"/>
      <c r="F12" s="16">
        <f t="shared" si="4"/>
        <v>43.474969998363228</v>
      </c>
      <c r="G12" s="16">
        <f t="shared" si="5"/>
        <v>73.122679690307621</v>
      </c>
      <c r="H12" s="17"/>
      <c r="I12" s="16">
        <f t="shared" si="0"/>
        <v>7.7997525002994799</v>
      </c>
      <c r="J12" s="17"/>
      <c r="K12" s="18">
        <f t="shared" si="6"/>
        <v>1.2427568006903856E-2</v>
      </c>
      <c r="L12" s="8"/>
      <c r="M12" s="9">
        <f t="shared" si="7"/>
        <v>71.626039210917227</v>
      </c>
      <c r="N12" s="9"/>
      <c r="O12" s="11"/>
    </row>
    <row r="13" spans="1:17" x14ac:dyDescent="0.25">
      <c r="A13" s="8">
        <v>50</v>
      </c>
      <c r="B13" s="15">
        <f t="shared" si="1"/>
        <v>22.35</v>
      </c>
      <c r="C13" s="15">
        <f t="shared" si="2"/>
        <v>80.45</v>
      </c>
      <c r="D13" s="16">
        <f t="shared" si="3"/>
        <v>46.32454639366312</v>
      </c>
      <c r="E13" s="9"/>
      <c r="F13" s="16">
        <f t="shared" si="4"/>
        <v>46.512428823853988</v>
      </c>
      <c r="G13" s="16">
        <f t="shared" si="5"/>
        <v>92.836975217517107</v>
      </c>
      <c r="H13" s="17"/>
      <c r="I13" s="16">
        <f t="shared" si="0"/>
        <v>12.378263362335614</v>
      </c>
      <c r="J13" s="17"/>
      <c r="K13" s="18">
        <f t="shared" si="6"/>
        <v>1.3295842927470283E-2</v>
      </c>
      <c r="L13" s="8"/>
      <c r="M13" s="9">
        <f t="shared" si="7"/>
        <v>56.415969073032336</v>
      </c>
      <c r="N13" s="9"/>
      <c r="O13" s="11"/>
    </row>
    <row r="14" spans="1:17" x14ac:dyDescent="0.25">
      <c r="A14" s="8">
        <v>60</v>
      </c>
      <c r="B14" s="15">
        <f t="shared" si="1"/>
        <v>26.82</v>
      </c>
      <c r="C14" s="15">
        <f t="shared" si="2"/>
        <v>96.539999999999992</v>
      </c>
      <c r="D14" s="16">
        <f t="shared" si="3"/>
        <v>66.707346806874895</v>
      </c>
      <c r="E14" s="9"/>
      <c r="F14" s="16">
        <f t="shared" si="4"/>
        <v>50.224878499453808</v>
      </c>
      <c r="G14" s="16">
        <f t="shared" si="5"/>
        <v>116.9322253063287</v>
      </c>
      <c r="H14" s="17"/>
      <c r="I14" s="16">
        <f t="shared" si="0"/>
        <v>18.709156049012591</v>
      </c>
      <c r="J14" s="17"/>
      <c r="K14" s="18">
        <f t="shared" si="6"/>
        <v>1.4357067830384811E-2</v>
      </c>
      <c r="L14" s="8"/>
      <c r="M14" s="9">
        <f t="shared" si="7"/>
        <v>44.790800046647597</v>
      </c>
      <c r="N14" s="9"/>
      <c r="O14" s="11"/>
    </row>
    <row r="15" spans="1:17" x14ac:dyDescent="0.25">
      <c r="A15" s="8">
        <v>70</v>
      </c>
      <c r="B15" s="15">
        <f t="shared" si="1"/>
        <v>31.29</v>
      </c>
      <c r="C15" s="15">
        <f t="shared" si="2"/>
        <v>112.63</v>
      </c>
      <c r="D15" s="16">
        <f t="shared" si="3"/>
        <v>90.796110931579705</v>
      </c>
      <c r="E15" s="9"/>
      <c r="F15" s="16">
        <f t="shared" si="4"/>
        <v>54.612319025162691</v>
      </c>
      <c r="G15" s="16">
        <f t="shared" si="5"/>
        <v>145.4084299567424</v>
      </c>
      <c r="H15" s="17"/>
      <c r="I15" s="16">
        <f t="shared" si="0"/>
        <v>27.142906925258579</v>
      </c>
      <c r="J15" s="17"/>
      <c r="K15" s="18">
        <f t="shared" si="6"/>
        <v>1.5611242715647431E-2</v>
      </c>
      <c r="L15" s="8"/>
      <c r="M15" s="9">
        <f t="shared" si="7"/>
        <v>36.019149125421521</v>
      </c>
      <c r="N15" s="9"/>
      <c r="O15" s="11"/>
    </row>
    <row r="16" spans="1:17" x14ac:dyDescent="0.25">
      <c r="A16" s="8">
        <v>80</v>
      </c>
      <c r="B16" s="15">
        <f t="shared" si="1"/>
        <v>35.76</v>
      </c>
      <c r="C16" s="15">
        <f t="shared" si="2"/>
        <v>128.72</v>
      </c>
      <c r="D16" s="16">
        <f t="shared" si="3"/>
        <v>118.59083876777758</v>
      </c>
      <c r="E16" s="9"/>
      <c r="F16" s="16">
        <f t="shared" si="4"/>
        <v>59.674750400980635</v>
      </c>
      <c r="G16" s="16">
        <f t="shared" si="5"/>
        <v>178.26558916875823</v>
      </c>
      <c r="H16" s="17"/>
      <c r="I16" s="16">
        <f t="shared" si="0"/>
        <v>38.029992356001756</v>
      </c>
      <c r="J16" s="17"/>
      <c r="K16" s="18">
        <f t="shared" si="6"/>
        <v>1.7058367583258148E-2</v>
      </c>
      <c r="L16" s="8"/>
      <c r="M16" s="9">
        <f t="shared" si="7"/>
        <v>29.380251943896784</v>
      </c>
      <c r="N16" s="9"/>
      <c r="O16" s="11"/>
    </row>
    <row r="17" spans="1:17" x14ac:dyDescent="0.25">
      <c r="A17" s="8">
        <v>90</v>
      </c>
      <c r="B17" s="15">
        <f t="shared" si="1"/>
        <v>40.230000000000004</v>
      </c>
      <c r="C17" s="15">
        <f t="shared" si="2"/>
        <v>144.81</v>
      </c>
      <c r="D17" s="16">
        <f t="shared" si="3"/>
        <v>150.09153031546853</v>
      </c>
      <c r="E17" s="9"/>
      <c r="F17" s="16">
        <f t="shared" si="4"/>
        <v>65.412172626907619</v>
      </c>
      <c r="G17" s="16">
        <f t="shared" si="5"/>
        <v>215.50370294237615</v>
      </c>
      <c r="H17" s="17"/>
      <c r="I17" s="16">
        <f t="shared" si="0"/>
        <v>51.720888706170278</v>
      </c>
      <c r="J17" s="17"/>
      <c r="K17" s="18">
        <f t="shared" si="6"/>
        <v>1.8698442433216958E-2</v>
      </c>
      <c r="L17" s="8"/>
      <c r="M17" s="9">
        <f t="shared" si="7"/>
        <v>24.303470665215318</v>
      </c>
      <c r="N17" s="9"/>
      <c r="O17" s="8"/>
    </row>
    <row r="18" spans="1:17" x14ac:dyDescent="0.25">
      <c r="A18" s="8">
        <v>100</v>
      </c>
      <c r="B18" s="15">
        <f t="shared" si="1"/>
        <v>44.7</v>
      </c>
      <c r="C18" s="15">
        <f t="shared" si="2"/>
        <v>160.9</v>
      </c>
      <c r="D18" s="16">
        <f t="shared" si="3"/>
        <v>185.29818557465248</v>
      </c>
      <c r="E18" s="9"/>
      <c r="F18" s="16">
        <f t="shared" si="4"/>
        <v>71.824585702943665</v>
      </c>
      <c r="G18" s="16">
        <f t="shared" si="5"/>
        <v>257.12277127759614</v>
      </c>
      <c r="H18" s="17"/>
      <c r="I18" s="16">
        <f t="shared" si="0"/>
        <v>68.566072340692301</v>
      </c>
      <c r="J18" s="17"/>
      <c r="K18" s="18">
        <f t="shared" si="6"/>
        <v>2.0531467265523868E-2</v>
      </c>
      <c r="L18" s="8"/>
      <c r="M18" s="9">
        <f t="shared" si="7"/>
        <v>20.369599692322826</v>
      </c>
      <c r="N18" s="9"/>
      <c r="O18" s="8"/>
    </row>
    <row r="19" spans="1:17" x14ac:dyDescent="0.25">
      <c r="A19" s="8">
        <v>110</v>
      </c>
      <c r="B19" s="15">
        <f t="shared" si="1"/>
        <v>49.17</v>
      </c>
      <c r="C19" s="15">
        <f t="shared" si="2"/>
        <v>176.99</v>
      </c>
      <c r="D19" s="16">
        <f t="shared" si="3"/>
        <v>224.21080454532949</v>
      </c>
      <c r="E19" s="9"/>
      <c r="F19" s="16">
        <f t="shared" si="4"/>
        <v>78.911989629088779</v>
      </c>
      <c r="G19" s="16">
        <f t="shared" si="5"/>
        <v>303.12279417441829</v>
      </c>
      <c r="H19" s="17"/>
      <c r="I19" s="16">
        <f t="shared" si="0"/>
        <v>88.91601962449603</v>
      </c>
      <c r="J19" s="17"/>
      <c r="K19" s="18">
        <f t="shared" si="6"/>
        <v>2.2557442080178871E-2</v>
      </c>
      <c r="L19" s="8"/>
      <c r="M19" s="9">
        <f t="shared" si="7"/>
        <v>17.278436407166527</v>
      </c>
      <c r="N19" s="9"/>
      <c r="O19" s="12"/>
    </row>
    <row r="20" spans="1:17" x14ac:dyDescent="0.25">
      <c r="A20" s="8">
        <v>120</v>
      </c>
      <c r="B20" s="15">
        <f t="shared" si="1"/>
        <v>53.64</v>
      </c>
      <c r="C20" s="15">
        <f t="shared" si="2"/>
        <v>193.07999999999998</v>
      </c>
      <c r="D20" s="16">
        <f t="shared" si="3"/>
        <v>266.82938722749958</v>
      </c>
      <c r="E20" s="9"/>
      <c r="F20" s="16">
        <f t="shared" si="4"/>
        <v>86.674384405342963</v>
      </c>
      <c r="G20" s="16">
        <f t="shared" si="5"/>
        <v>353.50377163284253</v>
      </c>
      <c r="H20" s="17"/>
      <c r="I20" s="16">
        <f t="shared" si="0"/>
        <v>113.12120692250961</v>
      </c>
      <c r="J20" s="17"/>
      <c r="K20" s="18">
        <f t="shared" si="6"/>
        <v>2.477636687718197E-2</v>
      </c>
      <c r="L20" s="8"/>
      <c r="M20" s="9">
        <f t="shared" si="7"/>
        <v>14.815932227577743</v>
      </c>
      <c r="N20" s="9"/>
      <c r="O20" s="12"/>
    </row>
    <row r="21" spans="1:17" x14ac:dyDescent="0.25">
      <c r="D21" s="1"/>
      <c r="E21" s="1"/>
    </row>
    <row r="22" spans="1:17" x14ac:dyDescent="0.25">
      <c r="K22" s="7"/>
    </row>
    <row r="23" spans="1:17" s="2" customFormat="1" x14ac:dyDescent="0.25">
      <c r="O23"/>
      <c r="P23"/>
      <c r="Q23"/>
    </row>
    <row r="24" spans="1:17" x14ac:dyDescent="0.25">
      <c r="P24" s="2"/>
      <c r="Q24" s="2"/>
    </row>
    <row r="25" spans="1:17" x14ac:dyDescent="0.25">
      <c r="O25" s="5"/>
    </row>
  </sheetData>
  <sheetProtection sheet="1" objects="1" scenarios="1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6D5BB-35FC-4633-856F-4A5B6161EEB9}">
  <dimension ref="A1:I9"/>
  <sheetViews>
    <sheetView workbookViewId="0">
      <selection activeCell="D10" sqref="D10"/>
    </sheetView>
  </sheetViews>
  <sheetFormatPr defaultRowHeight="15" x14ac:dyDescent="0.25"/>
  <cols>
    <col min="1" max="2" width="9.140625" style="2"/>
    <col min="3" max="3" width="3" style="2" customWidth="1"/>
    <col min="4" max="4" width="11.85546875" style="2" bestFit="1" customWidth="1"/>
    <col min="5" max="5" width="2.85546875" style="2" customWidth="1"/>
    <col min="6" max="6" width="5" style="2" bestFit="1" customWidth="1"/>
    <col min="7" max="7" width="14.7109375" style="2" bestFit="1" customWidth="1"/>
    <col min="8" max="8" width="11" style="2" bestFit="1" customWidth="1"/>
    <col min="9" max="9" width="13.140625" style="2" bestFit="1" customWidth="1"/>
    <col min="10" max="16384" width="9.140625" style="2"/>
  </cols>
  <sheetData>
    <row r="1" spans="1:9" x14ac:dyDescent="0.25">
      <c r="A1" s="2" t="s">
        <v>50</v>
      </c>
      <c r="B1" s="2" t="s">
        <v>51</v>
      </c>
      <c r="D1" s="2" t="s">
        <v>41</v>
      </c>
      <c r="F1" s="2" t="s">
        <v>0</v>
      </c>
      <c r="G1" s="2" t="s">
        <v>47</v>
      </c>
      <c r="H1" s="2" t="s">
        <v>49</v>
      </c>
      <c r="I1" s="2" t="s">
        <v>38</v>
      </c>
    </row>
    <row r="2" spans="1:9" x14ac:dyDescent="0.25">
      <c r="D2" s="2" t="s">
        <v>40</v>
      </c>
      <c r="G2" s="2" t="s">
        <v>43</v>
      </c>
      <c r="I2" s="2" t="s">
        <v>48</v>
      </c>
    </row>
    <row r="3" spans="1:9" x14ac:dyDescent="0.25">
      <c r="G3" s="2" t="s">
        <v>42</v>
      </c>
      <c r="I3" s="2" t="s">
        <v>39</v>
      </c>
    </row>
    <row r="4" spans="1:9" x14ac:dyDescent="0.25">
      <c r="A4" s="2">
        <v>2000</v>
      </c>
      <c r="B4" s="2" t="s">
        <v>33</v>
      </c>
      <c r="D4" s="2">
        <v>21.6</v>
      </c>
      <c r="F4" s="2">
        <v>0.28999999999999998</v>
      </c>
      <c r="G4" s="2">
        <v>2756</v>
      </c>
      <c r="H4" s="2">
        <v>1</v>
      </c>
    </row>
    <row r="5" spans="1:9" x14ac:dyDescent="0.25">
      <c r="A5" s="2">
        <v>2009</v>
      </c>
      <c r="B5" s="2" t="s">
        <v>33</v>
      </c>
      <c r="D5" s="2">
        <v>22.4</v>
      </c>
      <c r="F5" s="2">
        <v>0.26</v>
      </c>
      <c r="G5" s="2">
        <v>2890</v>
      </c>
      <c r="H5" s="2">
        <v>2</v>
      </c>
      <c r="I5" s="2">
        <v>37</v>
      </c>
    </row>
    <row r="6" spans="1:9" x14ac:dyDescent="0.25">
      <c r="A6" s="2">
        <v>2012</v>
      </c>
      <c r="B6" s="2" t="s">
        <v>69</v>
      </c>
      <c r="D6" s="2">
        <v>22.1</v>
      </c>
      <c r="F6" s="2">
        <v>0.28000000000000003</v>
      </c>
      <c r="G6" s="2">
        <v>2500</v>
      </c>
      <c r="H6" s="2">
        <v>3</v>
      </c>
      <c r="I6" s="2">
        <v>38.5</v>
      </c>
    </row>
    <row r="7" spans="1:9" x14ac:dyDescent="0.25">
      <c r="A7" s="2">
        <v>2015</v>
      </c>
      <c r="B7" s="2" t="s">
        <v>6</v>
      </c>
      <c r="D7" s="2" t="s">
        <v>70</v>
      </c>
      <c r="F7" s="2">
        <v>0.28999999999999998</v>
      </c>
      <c r="G7" s="2">
        <v>3274</v>
      </c>
      <c r="H7" s="2">
        <v>3</v>
      </c>
      <c r="I7" s="2">
        <v>38.5</v>
      </c>
    </row>
    <row r="8" spans="1:9" x14ac:dyDescent="0.25">
      <c r="A8" s="2">
        <v>2015</v>
      </c>
      <c r="B8" s="2" t="s">
        <v>33</v>
      </c>
      <c r="D8" s="2">
        <v>23.4</v>
      </c>
      <c r="F8" s="2">
        <v>0.25</v>
      </c>
      <c r="G8" s="2">
        <v>3042</v>
      </c>
      <c r="H8" s="2">
        <v>3</v>
      </c>
      <c r="I8" s="2">
        <v>38.5</v>
      </c>
    </row>
    <row r="9" spans="1:9" x14ac:dyDescent="0.25">
      <c r="A9" s="2">
        <v>2019</v>
      </c>
      <c r="B9" s="2" t="s">
        <v>33</v>
      </c>
      <c r="D9" s="2">
        <v>23</v>
      </c>
      <c r="F9" s="2">
        <v>0.24</v>
      </c>
      <c r="G9" s="2">
        <v>3220</v>
      </c>
      <c r="H9" s="2">
        <v>4</v>
      </c>
      <c r="I9" s="2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3008D-1744-4DD3-B069-FEC33DC0CAF4}">
  <dimension ref="A2:A25"/>
  <sheetViews>
    <sheetView topLeftCell="A10" workbookViewId="0">
      <selection activeCell="E15" sqref="E15"/>
    </sheetView>
  </sheetViews>
  <sheetFormatPr defaultRowHeight="15" x14ac:dyDescent="0.25"/>
  <sheetData>
    <row r="2" spans="1:1" x14ac:dyDescent="0.25">
      <c r="A2" t="s">
        <v>71</v>
      </c>
    </row>
    <row r="4" spans="1:1" x14ac:dyDescent="0.25">
      <c r="A4" t="s">
        <v>37</v>
      </c>
    </row>
    <row r="5" spans="1:1" x14ac:dyDescent="0.25">
      <c r="A5" t="s">
        <v>52</v>
      </c>
    </row>
    <row r="7" spans="1:1" x14ac:dyDescent="0.25">
      <c r="A7" t="s">
        <v>75</v>
      </c>
    </row>
    <row r="8" spans="1:1" x14ac:dyDescent="0.25">
      <c r="A8" s="6" t="s">
        <v>34</v>
      </c>
    </row>
    <row r="9" spans="1:1" x14ac:dyDescent="0.25">
      <c r="A9" t="s">
        <v>21</v>
      </c>
    </row>
    <row r="10" spans="1:1" x14ac:dyDescent="0.25">
      <c r="A10" s="3" t="s">
        <v>22</v>
      </c>
    </row>
    <row r="11" spans="1:1" x14ac:dyDescent="0.25">
      <c r="A11" s="3"/>
    </row>
    <row r="12" spans="1:1" x14ac:dyDescent="0.25">
      <c r="A12" s="3" t="s">
        <v>76</v>
      </c>
    </row>
    <row r="13" spans="1:1" x14ac:dyDescent="0.25">
      <c r="A13" s="3" t="s">
        <v>74</v>
      </c>
    </row>
    <row r="14" spans="1:1" x14ac:dyDescent="0.25">
      <c r="A14" s="3" t="s">
        <v>72</v>
      </c>
    </row>
    <row r="15" spans="1:1" x14ac:dyDescent="0.25">
      <c r="A15" s="3" t="s">
        <v>31</v>
      </c>
    </row>
    <row r="16" spans="1:1" x14ac:dyDescent="0.25">
      <c r="A16" s="3" t="s">
        <v>32</v>
      </c>
    </row>
    <row r="18" spans="1:1" x14ac:dyDescent="0.25">
      <c r="A18" t="s">
        <v>73</v>
      </c>
    </row>
    <row r="19" spans="1:1" x14ac:dyDescent="0.25">
      <c r="A19" s="4" t="s">
        <v>53</v>
      </c>
    </row>
    <row r="20" spans="1:1" x14ac:dyDescent="0.25">
      <c r="A20" s="4" t="s">
        <v>54</v>
      </c>
    </row>
    <row r="22" spans="1:1" x14ac:dyDescent="0.25">
      <c r="A22" t="s">
        <v>17</v>
      </c>
    </row>
    <row r="23" spans="1:1" x14ac:dyDescent="0.25">
      <c r="A23" t="s">
        <v>18</v>
      </c>
    </row>
    <row r="24" spans="1:1" x14ac:dyDescent="0.25">
      <c r="A24" t="s">
        <v>19</v>
      </c>
    </row>
    <row r="25" spans="1:1" x14ac:dyDescent="0.25">
      <c r="A25" s="5" t="s">
        <v>20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21B0C-44DD-447C-8B9B-F57BFCE8056E}">
  <dimension ref="A1:A28"/>
  <sheetViews>
    <sheetView workbookViewId="0">
      <selection activeCell="F23" sqref="F23"/>
    </sheetView>
  </sheetViews>
  <sheetFormatPr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66</v>
      </c>
    </row>
    <row r="5" spans="1:1" x14ac:dyDescent="0.25">
      <c r="A5" t="s">
        <v>57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10" spans="1:1" x14ac:dyDescent="0.25">
      <c r="A10" t="s">
        <v>58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6" spans="1:1" x14ac:dyDescent="0.25">
      <c r="A16" t="s">
        <v>84</v>
      </c>
    </row>
    <row r="17" spans="1:1" x14ac:dyDescent="0.25">
      <c r="A17" t="s">
        <v>67</v>
      </c>
    </row>
    <row r="19" spans="1:1" x14ac:dyDescent="0.25">
      <c r="A19" t="s">
        <v>61</v>
      </c>
    </row>
    <row r="20" spans="1:1" x14ac:dyDescent="0.25">
      <c r="A20" t="s">
        <v>59</v>
      </c>
    </row>
    <row r="21" spans="1:1" x14ac:dyDescent="0.25">
      <c r="A21" t="s">
        <v>85</v>
      </c>
    </row>
    <row r="23" spans="1:1" x14ac:dyDescent="0.25">
      <c r="A23" t="s">
        <v>60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62</v>
      </c>
    </row>
    <row r="28" spans="1:1" x14ac:dyDescent="0.25">
      <c r="A28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Calcs</vt:lpstr>
      <vt:lpstr>Vehicles</vt:lpstr>
      <vt:lpstr>Variables</vt:lpstr>
      <vt:lpstr>Engine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doles</dc:creator>
  <cp:lastModifiedBy>ron doles</cp:lastModifiedBy>
  <dcterms:created xsi:type="dcterms:W3CDTF">2019-05-19T01:07:37Z</dcterms:created>
  <dcterms:modified xsi:type="dcterms:W3CDTF">2019-06-01T13:11:48Z</dcterms:modified>
</cp:coreProperties>
</file>